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 workbookAlgorithmName="SHA-512" workbookHashValue="XN1g2KLKrXl4257lPWlmjcZ/U/dUHOFiSZsp/weS3AtTSA5JxkexMUV5qQiKgyPar7mIg8FfdaNBWp2B9bHpww==" workbookSaltValue="gAerW5iLeZzhFU7TM4JftQ==" workbookSpinCount="100000"/>
  <bookViews>
    <workbookView visibility="visible" minimized="0" showHorizontalScroll="1" showVerticalScroll="1" showSheetTabs="1" xWindow="0" yWindow="0" windowWidth="28800" windowHeight="12090" tabRatio="600" firstSheet="0" activeTab="0" autoFilterDateGrouping="1"/>
  </bookViews>
  <sheets>
    <sheet xmlns:r="http://schemas.openxmlformats.org/officeDocument/2006/relationships" name="Calcolatore Pesi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0.000\ &quot;kg&quot;"/>
    <numFmt numFmtId="165" formatCode="0.00\ &quot;mm&quot;"/>
  </numFmts>
  <fonts count="11">
    <font>
      <name val="Calibri"/>
      <color theme="1"/>
      <sz val="11"/>
      <scheme val="minor"/>
    </font>
    <font>
      <name val="Segoe UI"/>
      <b val="1"/>
      <color rgb="FFFFFFFF"/>
      <sz val="9"/>
    </font>
    <font>
      <name val="Segoe UI"/>
      <sz val="9"/>
    </font>
    <font>
      <name val="Segoe UI"/>
      <b val="1"/>
      <sz val="9"/>
    </font>
    <font>
      <name val="Segoe UI"/>
      <i val="1"/>
      <color rgb="FF375623"/>
      <sz val="9"/>
    </font>
    <font>
      <name val="Segoe UI"/>
      <i val="1"/>
      <color rgb="FF7030A0"/>
      <sz val="9"/>
    </font>
    <font>
      <name val="Segoe UI"/>
      <i val="1"/>
      <color rgb="FF595959"/>
      <sz val="8"/>
    </font>
    <font>
      <name val="Segoe UI"/>
      <b val="1"/>
      <color rgb="FFFFFFFF"/>
      <sz val="12"/>
    </font>
    <font>
      <name val="Segoe UI"/>
      <b val="1"/>
      <color rgb="FFFFFFFF"/>
      <sz val="16"/>
    </font>
    <font>
      <name val="Segoe UI"/>
      <b val="1"/>
      <color rgb="FFE8E8E8"/>
      <sz val="14"/>
    </font>
    <font>
      <name val="Calibri"/>
      <b val="1"/>
      <color theme="1"/>
      <sz val="14"/>
      <scheme val="minor"/>
    </font>
  </fonts>
  <fills count="18">
    <fill>
      <patternFill/>
    </fill>
    <fill>
      <patternFill patternType="gray125"/>
    </fill>
    <fill>
      <patternFill patternType="solid">
        <fgColor rgb="FF2F75B5"/>
      </patternFill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E2EFDA"/>
      </patternFill>
    </fill>
    <fill>
      <patternFill patternType="solid">
        <fgColor rgb="FF538135"/>
      </patternFill>
    </fill>
    <fill>
      <patternFill patternType="solid">
        <fgColor rgb="FFC55A11"/>
      </patternFill>
    </fill>
    <fill>
      <patternFill patternType="solid">
        <fgColor rgb="FFEDF7ED"/>
      </patternFill>
    </fill>
    <fill>
      <patternFill patternType="solid">
        <fgColor rgb="FFEAD1F5"/>
      </patternFill>
    </fill>
    <fill>
      <patternFill patternType="solid">
        <fgColor rgb="FF7030A0"/>
      </patternFill>
    </fill>
    <fill>
      <patternFill patternType="solid">
        <fgColor rgb="FF375623"/>
      </patternFill>
    </fill>
    <fill>
      <patternFill patternType="solid">
        <fgColor rgb="FF3D1C72"/>
      </patternFill>
    </fill>
    <fill>
      <patternFill patternType="solid">
        <fgColor rgb="FF843C0C"/>
      </patternFill>
    </fill>
    <fill>
      <patternFill patternType="solid">
        <fgColor theme="9" tint="-0.249977111117893"/>
        <bgColor indexed="65"/>
      </patternFill>
    </fill>
    <fill>
      <patternFill patternType="solid">
        <fgColor rgb="FF00B050"/>
      </patternFill>
    </fill>
    <fill>
      <patternFill patternType="solid">
        <fgColor rgb="FF1F4E78"/>
      </patternFill>
    </fill>
    <fill>
      <patternFill patternType="solid">
        <fgColor theme="0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1"/>
  </cellStyleXfs>
  <cellXfs count="46">
    <xf numFmtId="0" fontId="0" fillId="0" borderId="1" pivotButton="0" quotePrefix="0" xfId="0"/>
    <xf numFmtId="0" fontId="0" fillId="0" borderId="1" pivotButton="0" quotePrefix="0" xfId="0"/>
    <xf numFmtId="0" fontId="0" fillId="0" borderId="1" applyProtection="1" pivotButton="0" quotePrefix="0" xfId="0">
      <protection locked="0" hidden="0"/>
    </xf>
    <xf numFmtId="0" fontId="2" fillId="0" borderId="1" applyAlignment="1" applyProtection="1" pivotButton="0" quotePrefix="0" xfId="0">
      <alignment horizontal="right" vertical="center"/>
      <protection locked="0" hidden="0"/>
    </xf>
    <xf numFmtId="0" fontId="2" fillId="3" borderId="2" applyAlignment="1" applyProtection="1" pivotButton="0" quotePrefix="0" xfId="0">
      <alignment horizontal="center" vertical="center"/>
      <protection locked="0" hidden="0"/>
    </xf>
    <xf numFmtId="0" fontId="2" fillId="4" borderId="2" applyAlignment="1" applyProtection="1" pivotButton="0" quotePrefix="0" xfId="0">
      <alignment horizontal="center" vertical="center"/>
      <protection locked="0" hidden="0"/>
    </xf>
    <xf numFmtId="0" fontId="4" fillId="0" borderId="1" applyAlignment="1" applyProtection="1" pivotButton="0" quotePrefix="0" xfId="0">
      <alignment horizontal="right" vertical="center"/>
      <protection locked="0" hidden="0"/>
    </xf>
    <xf numFmtId="0" fontId="5" fillId="0" borderId="1" applyAlignment="1" applyProtection="1" pivotButton="0" quotePrefix="0" xfId="0">
      <alignment horizontal="right" vertical="center"/>
      <protection locked="0" hidden="0"/>
    </xf>
    <xf numFmtId="0" fontId="5" fillId="9" borderId="2" applyAlignment="1" applyProtection="1" pivotButton="0" quotePrefix="0" xfId="0">
      <alignment horizontal="center" vertical="center"/>
      <protection locked="0" hidden="0"/>
    </xf>
    <xf numFmtId="0" fontId="1" fillId="2" borderId="1" applyAlignment="1" applyProtection="1" pivotButton="0" quotePrefix="0" xfId="0">
      <alignment horizontal="center" vertical="center"/>
      <protection locked="0" hidden="0"/>
    </xf>
    <xf numFmtId="0" fontId="3" fillId="0" borderId="2" applyProtection="1" pivotButton="0" quotePrefix="0" xfId="0">
      <protection locked="0" hidden="0"/>
    </xf>
    <xf numFmtId="164" fontId="3" fillId="17" borderId="2" applyAlignment="1" applyProtection="1" pivotButton="0" quotePrefix="0" xfId="0">
      <alignment horizontal="center" vertical="center"/>
      <protection locked="0" hidden="0"/>
    </xf>
    <xf numFmtId="0" fontId="1" fillId="6" borderId="1" applyAlignment="1" applyProtection="1" pivotButton="0" quotePrefix="0" xfId="0">
      <alignment horizontal="center" vertical="center"/>
      <protection locked="0" hidden="0"/>
    </xf>
    <xf numFmtId="0" fontId="1" fillId="7" borderId="1" applyAlignment="1" applyProtection="1" pivotButton="0" quotePrefix="0" xfId="0">
      <alignment horizontal="center" vertical="center"/>
      <protection locked="0" hidden="0"/>
    </xf>
    <xf numFmtId="0" fontId="1" fillId="10" borderId="1" applyAlignment="1" applyProtection="1" pivotButton="0" quotePrefix="0" xfId="0">
      <alignment horizontal="center" vertical="center"/>
      <protection locked="0" hidden="0"/>
    </xf>
    <xf numFmtId="164" fontId="3" fillId="5" borderId="2" applyAlignment="1" pivotButton="0" quotePrefix="0" xfId="0">
      <alignment horizontal="center" vertical="center"/>
    </xf>
    <xf numFmtId="165" fontId="4" fillId="8" borderId="2" applyAlignment="1" pivotButton="0" quotePrefix="0" xfId="0">
      <alignment horizontal="center" vertical="center"/>
    </xf>
    <xf numFmtId="0" fontId="1" fillId="10" borderId="1" applyAlignment="1" applyProtection="1" pivotButton="0" quotePrefix="0" xfId="0">
      <alignment horizontal="center" vertical="center"/>
      <protection locked="0" hidden="0"/>
    </xf>
    <xf numFmtId="0" fontId="0" fillId="0" borderId="0" applyProtection="1" pivotButton="0" quotePrefix="0" xfId="0">
      <protection locked="0" hidden="0"/>
    </xf>
    <xf numFmtId="0" fontId="1" fillId="6" borderId="1" applyAlignment="1" applyProtection="1" pivotButton="0" quotePrefix="0" xfId="0">
      <alignment horizontal="center" vertical="center"/>
      <protection locked="0" hidden="0"/>
    </xf>
    <xf numFmtId="0" fontId="8" fillId="14" borderId="3" applyAlignment="1" applyProtection="1" pivotButton="0" quotePrefix="0" xfId="0">
      <alignment horizontal="center" vertical="center"/>
      <protection locked="0" hidden="0"/>
    </xf>
    <xf numFmtId="0" fontId="0" fillId="0" borderId="8" applyProtection="1" pivotButton="0" quotePrefix="0" xfId="0">
      <protection locked="0" hidden="0"/>
    </xf>
    <xf numFmtId="0" fontId="0" fillId="0" borderId="9" applyProtection="1" pivotButton="0" quotePrefix="0" xfId="0">
      <protection locked="0" hidden="0"/>
    </xf>
    <xf numFmtId="0" fontId="1" fillId="2" borderId="1" applyAlignment="1" applyProtection="1" pivotButton="0" quotePrefix="0" xfId="0">
      <alignment horizontal="center" vertical="center"/>
      <protection locked="0" hidden="0"/>
    </xf>
    <xf numFmtId="0" fontId="7" fillId="12" borderId="1" applyAlignment="1" applyProtection="1" pivotButton="0" quotePrefix="0" xfId="0">
      <alignment horizontal="center" vertical="center"/>
      <protection locked="0" hidden="0"/>
    </xf>
    <xf numFmtId="0" fontId="1" fillId="7" borderId="1" applyAlignment="1" applyProtection="1" pivotButton="0" quotePrefix="0" xfId="0">
      <alignment horizontal="center" vertical="center"/>
      <protection locked="0" hidden="0"/>
    </xf>
    <xf numFmtId="0" fontId="10" fillId="15" borderId="5" applyAlignment="1" applyProtection="1" pivotButton="0" quotePrefix="0" xfId="0">
      <alignment horizontal="center"/>
      <protection locked="0" hidden="0"/>
    </xf>
    <xf numFmtId="0" fontId="0" fillId="0" borderId="10" applyProtection="1" pivotButton="0" quotePrefix="0" xfId="0">
      <protection locked="0" hidden="0"/>
    </xf>
    <xf numFmtId="0" fontId="0" fillId="0" borderId="11" applyProtection="1" pivotButton="0" quotePrefix="0" xfId="0">
      <protection locked="0" hidden="0"/>
    </xf>
    <xf numFmtId="0" fontId="7" fillId="16" borderId="1" applyAlignment="1" applyProtection="1" pivotButton="0" quotePrefix="0" xfId="0">
      <alignment horizontal="center" vertical="center"/>
      <protection locked="0" hidden="0"/>
    </xf>
    <xf numFmtId="0" fontId="6" fillId="0" borderId="1" applyAlignment="1" applyProtection="1" pivotButton="0" quotePrefix="0" xfId="0">
      <alignment vertical="top" wrapText="1"/>
      <protection locked="0" hidden="0"/>
    </xf>
    <xf numFmtId="0" fontId="9" fillId="15" borderId="4" applyAlignment="1" applyProtection="1" pivotButton="0" quotePrefix="0" xfId="0">
      <alignment horizontal="center" vertical="center"/>
      <protection locked="0" hidden="0"/>
    </xf>
    <xf numFmtId="0" fontId="0" fillId="0" borderId="6" applyProtection="1" pivotButton="0" quotePrefix="0" xfId="0">
      <protection locked="0" hidden="0"/>
    </xf>
    <xf numFmtId="0" fontId="0" fillId="0" borderId="7" applyProtection="1" pivotButton="0" quotePrefix="0" xfId="0">
      <protection locked="0" hidden="0"/>
    </xf>
    <xf numFmtId="0" fontId="7" fillId="13" borderId="1" applyAlignment="1" applyProtection="1" pivotButton="0" quotePrefix="0" xfId="0">
      <alignment horizontal="center" vertical="center"/>
      <protection locked="0" hidden="0"/>
    </xf>
    <xf numFmtId="0" fontId="7" fillId="11" borderId="1" applyAlignment="1" applyProtection="1" pivotButton="0" quotePrefix="0" xfId="0">
      <alignment horizontal="center" vertical="center"/>
      <protection locked="0" hidden="0"/>
    </xf>
    <xf numFmtId="0" fontId="0" fillId="0" borderId="0" pivotButton="0" quotePrefix="0" xfId="0"/>
    <xf numFmtId="0" fontId="8" fillId="14" borderId="3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9" pivotButton="0" quotePrefix="0" xfId="0"/>
    <xf numFmtId="0" fontId="9" fillId="15" borderId="4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10" fillId="15" borderId="5" applyAlignment="1" pivotButton="0" quotePrefix="0" xfId="0">
      <alignment horizontal="center"/>
    </xf>
    <xf numFmtId="0" fontId="0" fillId="0" borderId="10" pivotButton="0" quotePrefix="0" xfId="0"/>
    <xf numFmtId="0" fontId="0" fillId="0" borderId="11" pivotButton="0" quotePrefix="0" xfId="0"/>
  </cellXfs>
  <cellStyles count="1">
    <cellStyle name="Normale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twoCellAnchor editAs="oneCell">
    <from>
      <col>1</col>
      <colOff>0</colOff>
      <row>106</row>
      <rowOff>0</rowOff>
    </from>
    <to>
      <col>6</col>
      <colOff>981075</colOff>
      <row>147</row>
      <rowOff>19050</rowOff>
    </to>
    <pic>
      <nvPicPr>
        <cNvPr id="2" name="Image 1" descr="Picture"/>
        <cNvPicPr>
          <a:picLocks xmlns:a="http://schemas.openxmlformats.org/drawingml/2006/main"/>
        </cNvPicPr>
      </nvPicPr>
      <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blipFill>
      <spPr>
        <a:xfrm xmlns:a="http://schemas.openxmlformats.org/drawingml/2006/main">
          <a:off x="200025" y="21840825"/>
          <a:ext cx="7781925" cy="782955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 cmpd="sng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0"/>
  <sheetViews>
    <sheetView tabSelected="1" workbookViewId="0">
      <selection activeCell="B1" sqref="B1:J1"/>
    </sheetView>
  </sheetViews>
  <sheetFormatPr baseColWidth="8" defaultColWidth="9.140625" defaultRowHeight="15" customHeight="1"/>
  <cols>
    <col width="3" customWidth="1" style="1" min="1" max="1"/>
    <col width="28" customWidth="1" style="1" min="2" max="2"/>
    <col width="23" customWidth="1" style="1" min="3" max="3"/>
    <col width="14" customWidth="1" style="1" min="4" max="4"/>
    <col width="23" customWidth="1" style="1" min="5" max="5"/>
    <col width="14" customWidth="1" style="1" min="6" max="6"/>
    <col width="23" customWidth="1" style="1" min="7" max="7"/>
    <col width="14" customWidth="1" style="1" min="8" max="8"/>
    <col width="23" customWidth="1" style="1" min="9" max="9"/>
    <col width="14" customWidth="1" style="1" min="10" max="10"/>
  </cols>
  <sheetData>
    <row r="1" ht="36" customHeight="1" s="36">
      <c r="A1" s="1" t="n"/>
      <c r="B1" s="37" t="inlineStr">
        <is>
          <t>Calcolo Pesi Teorici dei vari metalli</t>
        </is>
      </c>
      <c r="C1" s="38" t="n"/>
      <c r="D1" s="38" t="n"/>
      <c r="E1" s="38" t="n"/>
      <c r="F1" s="38" t="n"/>
      <c r="G1" s="38" t="n"/>
      <c r="H1" s="38" t="n"/>
      <c r="I1" s="38" t="n"/>
      <c r="J1" s="39" t="n"/>
    </row>
    <row r="2" ht="20.25" customHeight="1" s="36">
      <c r="A2" s="1" t="n"/>
      <c r="B2" s="40" t="inlineStr">
        <is>
          <t>Autore: Bernardo Andrea</t>
        </is>
      </c>
      <c r="C2" s="41" t="n"/>
      <c r="D2" s="41" t="n"/>
      <c r="E2" s="41" t="n"/>
      <c r="F2" s="41" t="n"/>
      <c r="G2" s="41" t="n"/>
      <c r="H2" s="41" t="n"/>
      <c r="I2" s="41" t="n"/>
      <c r="J2" s="42" t="n"/>
    </row>
    <row r="3" ht="20.25" customHeight="1" s="36">
      <c r="A3" s="1" t="n"/>
      <c r="B3" s="43" t="inlineStr">
        <is>
          <t>Eleva le tue conoscenze con   «Il Bigino dell'Acciaio»  -  disponibile su Amazon</t>
        </is>
      </c>
      <c r="C3" s="44" t="n"/>
      <c r="D3" s="44" t="n"/>
      <c r="E3" s="44" t="n"/>
      <c r="F3" s="44" t="n"/>
      <c r="G3" s="44" t="n"/>
      <c r="H3" s="44" t="n"/>
      <c r="I3" s="44" t="n"/>
      <c r="J3" s="45" t="n"/>
    </row>
    <row r="4" ht="14.25" customHeight="1" s="36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</row>
    <row r="5" ht="15" customHeight="1" s="36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</row>
    <row r="6" ht="21.75" customHeight="1" s="36">
      <c r="A6" s="2" t="n"/>
      <c r="B6" s="29" t="inlineStr">
        <is>
          <t>SEZ. 1 — BARRE:  TONDA  ·  QUADRA  ·  ESAGONALE  ·  PIATTA</t>
        </is>
      </c>
      <c r="C6" s="18" t="n"/>
      <c r="D6" s="18" t="n"/>
      <c r="E6" s="18" t="n"/>
      <c r="F6" s="18" t="n"/>
      <c r="G6" s="18" t="n"/>
      <c r="H6" s="18" t="n"/>
      <c r="I6" s="18" t="n"/>
      <c r="J6" s="18" t="n"/>
    </row>
    <row r="7" ht="21.75" customHeight="1" s="36">
      <c r="A7" s="2" t="n"/>
      <c r="B7" s="18" t="n"/>
      <c r="C7" s="18" t="n"/>
      <c r="D7" s="18" t="n"/>
      <c r="E7" s="18" t="n"/>
      <c r="F7" s="18" t="n"/>
      <c r="G7" s="18" t="n"/>
      <c r="H7" s="18" t="n"/>
      <c r="I7" s="18" t="n"/>
      <c r="J7" s="18" t="n"/>
    </row>
    <row r="8" ht="15" customHeight="1" s="36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</row>
    <row r="9" ht="20.25" customHeight="1" s="36">
      <c r="A9" s="2" t="n"/>
      <c r="B9" s="2" t="n"/>
      <c r="C9" s="23" t="inlineStr">
        <is>
          <t>BARRA TONDA</t>
        </is>
      </c>
      <c r="D9" s="18" t="n"/>
      <c r="E9" s="23" t="inlineStr">
        <is>
          <t>BARRA QUADRA</t>
        </is>
      </c>
      <c r="F9" s="18" t="n"/>
      <c r="G9" s="23" t="inlineStr">
        <is>
          <t>BARRA ESAGONALE</t>
        </is>
      </c>
      <c r="H9" s="18" t="n"/>
      <c r="I9" s="23" t="inlineStr">
        <is>
          <t>BARRA PIATTA</t>
        </is>
      </c>
      <c r="J9" s="18" t="n"/>
    </row>
    <row r="10" ht="15" customHeight="1" s="36">
      <c r="A10" s="2" t="n"/>
      <c r="B10" s="2" t="n"/>
      <c r="C10" s="3" t="inlineStr">
        <is>
          <t>Diametro (mm)</t>
        </is>
      </c>
      <c r="D10" s="4" t="n">
        <v>50</v>
      </c>
      <c r="E10" s="3" t="inlineStr">
        <is>
          <t>Lato A (mm)</t>
        </is>
      </c>
      <c r="F10" s="4" t="n">
        <v>50</v>
      </c>
      <c r="G10" s="3" t="inlineStr">
        <is>
          <t>Chiave (mm)</t>
        </is>
      </c>
      <c r="H10" s="4" t="n">
        <v>50</v>
      </c>
      <c r="I10" s="3" t="inlineStr">
        <is>
          <t>Lato A (mm)</t>
        </is>
      </c>
      <c r="J10" s="4" t="n">
        <v>50</v>
      </c>
    </row>
    <row r="11" ht="15" customHeight="1" s="36">
      <c r="A11" s="2" t="n"/>
      <c r="B11" s="2" t="n"/>
      <c r="C11" s="3" t="inlineStr">
        <is>
          <t>—</t>
        </is>
      </c>
      <c r="D11" s="5" t="inlineStr">
        <is>
          <t>N/A</t>
        </is>
      </c>
      <c r="E11" s="3" t="inlineStr">
        <is>
          <t>—</t>
        </is>
      </c>
      <c r="F11" s="5" t="inlineStr">
        <is>
          <t>N/A</t>
        </is>
      </c>
      <c r="G11" s="3" t="inlineStr">
        <is>
          <t>—</t>
        </is>
      </c>
      <c r="H11" s="5" t="inlineStr">
        <is>
          <t>N/A</t>
        </is>
      </c>
      <c r="I11" s="3" t="inlineStr">
        <is>
          <t>Lato B (mm)</t>
        </is>
      </c>
      <c r="J11" s="4" t="n">
        <v>30</v>
      </c>
    </row>
    <row r="12" ht="15" customHeight="1" s="36">
      <c r="A12" s="2" t="n"/>
      <c r="B12" s="2" t="n"/>
      <c r="C12" s="3" t="inlineStr">
        <is>
          <t>Lunghezza (mm)</t>
        </is>
      </c>
      <c r="D12" s="4" t="n">
        <v>1000</v>
      </c>
      <c r="E12" s="3" t="inlineStr">
        <is>
          <t>Lunghezza (mm)</t>
        </is>
      </c>
      <c r="F12" s="4" t="n">
        <v>1000</v>
      </c>
      <c r="G12" s="3" t="inlineStr">
        <is>
          <t>Lunghezza (mm)</t>
        </is>
      </c>
      <c r="H12" s="4" t="n">
        <v>1000</v>
      </c>
      <c r="I12" s="3" t="inlineStr">
        <is>
          <t>Lunghezza (mm)</t>
        </is>
      </c>
      <c r="J12" s="4" t="n">
        <v>1000</v>
      </c>
    </row>
    <row r="13" ht="15" customHeight="1" s="36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</row>
    <row r="14" ht="15" customHeight="1" s="36">
      <c r="A14" s="2" t="n"/>
      <c r="B14" s="23" t="inlineStr">
        <is>
          <t>MATERIALE</t>
        </is>
      </c>
      <c r="C14" s="2" t="n"/>
      <c r="D14" s="2" t="n"/>
      <c r="E14" s="2" t="n"/>
      <c r="F14" s="2" t="n"/>
      <c r="G14" s="2" t="n"/>
      <c r="H14" s="2" t="n"/>
      <c r="I14" s="2" t="n"/>
      <c r="J14" s="2" t="n"/>
    </row>
    <row r="15" ht="15" customHeight="1" s="36">
      <c r="A15" s="2" t="n"/>
      <c r="B15" s="10" t="inlineStr">
        <is>
          <t>Alluminio (2.7 kg/dm³)</t>
        </is>
      </c>
      <c r="C15" s="2" t="n"/>
      <c r="D15" s="15">
        <f>IF(OR(D10="",D12=""),"",PI()*(D10/2)^2*D12*2.7/1000000)</f>
        <v/>
      </c>
      <c r="E15" s="2" t="n"/>
      <c r="F15" s="15">
        <f>IF(OR(F10="",F12=""),"",F10^2*F12*2.7/1000000)</f>
        <v/>
      </c>
      <c r="G15" s="2" t="n"/>
      <c r="H15" s="15">
        <f>IF(OR(H10="",H12=""),"",0.866025*H10^2*H12*2.7/1000000)</f>
        <v/>
      </c>
      <c r="I15" s="2" t="n"/>
      <c r="J15" s="15">
        <f>IF(OR(J10="",J11="",J12=""),"",J10*J11*J12*2.7/1000000)</f>
        <v/>
      </c>
    </row>
    <row r="16" ht="15" customHeight="1" s="36">
      <c r="A16" s="2" t="n"/>
      <c r="B16" s="10" t="inlineStr">
        <is>
          <t>Acciaio INOX (7.9 kg/dm³)</t>
        </is>
      </c>
      <c r="C16" s="2" t="n"/>
      <c r="D16" s="15">
        <f>IF(OR(D10="",D12=""),"",PI()*(D10/2)^2*D12*7.9/1000000)</f>
        <v/>
      </c>
      <c r="E16" s="2" t="n"/>
      <c r="F16" s="15">
        <f>IF(OR(F10="",F12=""),"",F10^2*F12*7.9/1000000)</f>
        <v/>
      </c>
      <c r="G16" s="2" t="n"/>
      <c r="H16" s="15">
        <f>IF(OR(H10="",H12=""),"",0.866025*H10^2*H12*7.9/1000000)</f>
        <v/>
      </c>
      <c r="I16" s="2" t="n"/>
      <c r="J16" s="15">
        <f>IF(OR(J10="",J11="",J12=""),"",J10*J11*J12*7.9/1000000)</f>
        <v/>
      </c>
    </row>
    <row r="17" ht="15" customHeight="1" s="36">
      <c r="A17" s="2" t="n"/>
      <c r="B17" s="10" t="inlineStr">
        <is>
          <t>Ferro (7.85 kg/dm³)</t>
        </is>
      </c>
      <c r="C17" s="2" t="n"/>
      <c r="D17" s="15">
        <f>IF(OR(D10="",D12=""),"",PI()*(D10/2)^2*D12*7.85/1000000)</f>
        <v/>
      </c>
      <c r="E17" s="2" t="n"/>
      <c r="F17" s="15">
        <f>IF(OR(F10="",F12=""),"",F10^2*F12*7.85/1000000)</f>
        <v/>
      </c>
      <c r="G17" s="2" t="n"/>
      <c r="H17" s="15">
        <f>IF(OR(H10="",H12=""),"",0.866025*H10^2*H12*7.85/1000000)</f>
        <v/>
      </c>
      <c r="I17" s="2" t="n"/>
      <c r="J17" s="15">
        <f>IF(OR(J10="",J11="",J12=""),"",J10*J11*J12*7.85/1000000)</f>
        <v/>
      </c>
    </row>
    <row r="18" ht="15" customHeight="1" s="36">
      <c r="A18" s="2" t="n"/>
      <c r="B18" s="10" t="inlineStr">
        <is>
          <t>Ghisa (7.4 kg/dm³)</t>
        </is>
      </c>
      <c r="C18" s="2" t="n"/>
      <c r="D18" s="15">
        <f>IF(OR(D10="",D12=""),"",PI()*(D10/2)^2*D12*7.4/1000000)</f>
        <v/>
      </c>
      <c r="E18" s="2" t="n"/>
      <c r="F18" s="15">
        <f>IF(OR(F10="",F12=""),"",F10^2*F12*7.4/1000000)</f>
        <v/>
      </c>
      <c r="G18" s="2" t="n"/>
      <c r="H18" s="15">
        <f>IF(OR(H10="",H12=""),"",0.866025*H10^2*H12*7.4/1000000)</f>
        <v/>
      </c>
      <c r="I18" s="2" t="n"/>
      <c r="J18" s="15">
        <f>IF(OR(J10="",J11="",J12=""),"",J10*J11*J12*7.4/1000000)</f>
        <v/>
      </c>
    </row>
    <row r="19" ht="15" customHeight="1" s="36">
      <c r="A19" s="2" t="n"/>
      <c r="B19" s="10" t="inlineStr">
        <is>
          <t>Ottone (8.4 kg/dm³)</t>
        </is>
      </c>
      <c r="C19" s="2" t="n"/>
      <c r="D19" s="15">
        <f>IF(OR(D10="",D12=""),"",PI()*(D10/2)^2*D12*8.4/1000000)</f>
        <v/>
      </c>
      <c r="E19" s="2" t="n"/>
      <c r="F19" s="15">
        <f>IF(OR(F10="",F12=""),"",F10^2*F12*8.4/1000000)</f>
        <v/>
      </c>
      <c r="G19" s="2" t="n"/>
      <c r="H19" s="15">
        <f>IF(OR(H10="",H12=""),"",0.866025*H10^2*H12*8.4/1000000)</f>
        <v/>
      </c>
      <c r="I19" s="2" t="n"/>
      <c r="J19" s="15">
        <f>IF(OR(J10="",J11="",J12=""),"",J10*J11*J12*8.4/1000000)</f>
        <v/>
      </c>
    </row>
    <row r="20" ht="15" customHeight="1" s="36">
      <c r="A20" s="2" t="n"/>
      <c r="B20" s="10" t="inlineStr">
        <is>
          <t>Bronzo (8.8 kg/dm³)</t>
        </is>
      </c>
      <c r="C20" s="2" t="n"/>
      <c r="D20" s="15">
        <f>IF(OR(D10="",D12=""),"",PI()*(D10/2)^2*D12*8.8/1000000)</f>
        <v/>
      </c>
      <c r="E20" s="2" t="n"/>
      <c r="F20" s="15">
        <f>IF(OR(F10="",F12=""),"",F10^2*F12*8.8/1000000)</f>
        <v/>
      </c>
      <c r="G20" s="2" t="n"/>
      <c r="H20" s="15">
        <f>IF(OR(H10="",H12=""),"",0.866025*H10^2*H12*8.8/1000000)</f>
        <v/>
      </c>
      <c r="I20" s="2" t="n"/>
      <c r="J20" s="15">
        <f>IF(OR(J10="",J11="",J12=""),"",J10*J11*J12*8.8/1000000)</f>
        <v/>
      </c>
    </row>
    <row r="21" ht="15" customHeight="1" s="36">
      <c r="A21" s="2" t="n"/>
      <c r="B21" s="10" t="inlineStr">
        <is>
          <t>Rame (8.92 kg/dm³)</t>
        </is>
      </c>
      <c r="C21" s="2" t="n"/>
      <c r="D21" s="15">
        <f>IF(OR(D10="",D12=""),"",PI()*(D10/2)^2*D12*8.92/1000000)</f>
        <v/>
      </c>
      <c r="E21" s="2" t="n"/>
      <c r="F21" s="15">
        <f>IF(OR(F10="",F12=""),"",F10^2*F12*8.92/1000000)</f>
        <v/>
      </c>
      <c r="G21" s="2" t="n"/>
      <c r="H21" s="15">
        <f>IF(OR(H10="",H12=""),"",0.866025*H10^2*H12*8.92/1000000)</f>
        <v/>
      </c>
      <c r="I21" s="2" t="n"/>
      <c r="J21" s="15">
        <f>IF(OR(J10="",J11="",J12=""),"",J10*J11*J12*8.92/1000000)</f>
        <v/>
      </c>
    </row>
    <row r="22" ht="15" customFormat="1" customHeight="1" s="1">
      <c r="A22" s="2" t="n"/>
      <c r="B22" s="10" t="n"/>
      <c r="C22" s="2" t="n"/>
      <c r="D22" s="11" t="n"/>
      <c r="E22" s="2" t="n"/>
      <c r="F22" s="11" t="n"/>
      <c r="G22" s="2" t="n"/>
      <c r="H22" s="11" t="n"/>
      <c r="I22" s="2" t="n"/>
      <c r="J22" s="11" t="n"/>
    </row>
    <row r="23" ht="15" customFormat="1" customHeight="1" s="1">
      <c r="A23" s="2" t="n"/>
      <c r="B23" s="10" t="inlineStr">
        <is>
          <t>Polietilene HDPE (0.95 kg/dm³)</t>
        </is>
      </c>
      <c r="C23" s="2" t="n"/>
      <c r="D23" s="15">
        <f>IF(OR(D10="",D12=""),"",PI()*(D10/2)^2*D12*0.95/1000000)</f>
        <v/>
      </c>
      <c r="E23" s="2" t="n"/>
      <c r="F23" s="15">
        <f>IF(OR(F10="",F12=""),"",F10^2*F12*0.95/1000000)</f>
        <v/>
      </c>
      <c r="G23" s="2" t="n"/>
      <c r="H23" s="15">
        <f>IF(OR(H10="",H12=""),"",0.866025*H10^2*H12*0.95/1000000)</f>
        <v/>
      </c>
      <c r="I23" s="2" t="n"/>
      <c r="J23" s="15">
        <f>IF(OR(J10="",J11="",J12=""),"",J10*J11*J12*0.95/1000000)</f>
        <v/>
      </c>
    </row>
    <row r="24" ht="15" customFormat="1" customHeight="1" s="1">
      <c r="A24" s="2" t="n"/>
      <c r="B24" s="10" t="inlineStr">
        <is>
          <t>Teflon PTFE (2.20 kg/dm³)</t>
        </is>
      </c>
      <c r="C24" s="2" t="n"/>
      <c r="D24" s="15">
        <f>IF(OR(D10="",D12=""),"",PI()*(D10/2)^2*D12*2.2/1000000)</f>
        <v/>
      </c>
      <c r="E24" s="2" t="n"/>
      <c r="F24" s="15">
        <f>IF(OR(F10="",F12=""),"",F10^2*F12*2.2/1000000)</f>
        <v/>
      </c>
      <c r="G24" s="2" t="n"/>
      <c r="H24" s="15">
        <f>IF(OR(H10="",H12=""),"",0.866025*H10^2*H12*2.2/1000000)</f>
        <v/>
      </c>
      <c r="I24" s="2" t="n"/>
      <c r="J24" s="15">
        <f>IF(OR(J10="",J11="",J12=""),"",J10*J11*J12*2.2/1000000)</f>
        <v/>
      </c>
    </row>
    <row r="25" ht="15" customFormat="1" customHeight="1" s="1">
      <c r="A25" s="2" t="n"/>
      <c r="B25" s="10" t="inlineStr">
        <is>
          <t>Derlin POM (1.41 kg/dm³)</t>
        </is>
      </c>
      <c r="C25" s="2" t="n"/>
      <c r="D25" s="15">
        <f>IF(OR(D10="",D12=""),"",PI()*(D10/2)^2*D12*1.41/1000000)</f>
        <v/>
      </c>
      <c r="E25" s="2" t="n"/>
      <c r="F25" s="15">
        <f>IF(OR(F10="",F12=""),"",F10^2*F12*1.41/1000000)</f>
        <v/>
      </c>
      <c r="G25" s="2" t="n"/>
      <c r="H25" s="15">
        <f>IF(OR(H10="",H12=""),"",0.866025*H10^2*H12*1.41/1000000)</f>
        <v/>
      </c>
      <c r="I25" s="2" t="n"/>
      <c r="J25" s="15">
        <f>IF(OR(J10="",J11="",J12=""),"",J10*J11*J12*1.41/1000000)</f>
        <v/>
      </c>
    </row>
    <row r="26" ht="15" customHeight="1" s="3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</row>
    <row r="27" ht="18" customHeight="1" s="36">
      <c r="A27" s="2" t="n"/>
      <c r="B27" s="30" t="inlineStr">
        <is>
          <t>GUIDA SEZ.1 — Barra Tonda: diametro sezione × lunghezza.  Barra Quadra: lato sezione × lunghezza (piena).  Barra Esagonale: chiave = distanza tra i lati piani.  Barra Piatta: Lato A × Lato B × lunghezza.  Risultati in kg.</t>
        </is>
      </c>
      <c r="C27" s="18" t="n"/>
      <c r="D27" s="18" t="n"/>
      <c r="E27" s="18" t="n"/>
      <c r="F27" s="18" t="n"/>
      <c r="G27" s="18" t="n"/>
      <c r="H27" s="18" t="n"/>
      <c r="I27" s="18" t="n"/>
      <c r="J27" s="18" t="n"/>
    </row>
    <row r="28" ht="18" customHeight="1" s="36">
      <c r="A28" s="2" t="n"/>
      <c r="B28" s="18" t="n"/>
      <c r="C28" s="18" t="n"/>
      <c r="D28" s="18" t="n"/>
      <c r="E28" s="18" t="n"/>
      <c r="F28" s="18" t="n"/>
      <c r="G28" s="18" t="n"/>
      <c r="H28" s="18" t="n"/>
      <c r="I28" s="18" t="n"/>
      <c r="J28" s="18" t="n"/>
    </row>
    <row r="29" ht="15" customHeight="1" s="36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</row>
    <row r="30" ht="21.75" customHeight="1" s="36">
      <c r="A30" s="2" t="n"/>
      <c r="B30" s="35" t="inlineStr">
        <is>
          <t>SEZ. 2 — LAMIERE  ·  PIASTRE  ·  DISCHI  ·  ANELLI</t>
        </is>
      </c>
      <c r="C30" s="18" t="n"/>
      <c r="D30" s="18" t="n"/>
      <c r="E30" s="18" t="n"/>
      <c r="F30" s="18" t="n"/>
      <c r="G30" s="18" t="n"/>
      <c r="H30" s="18" t="n"/>
      <c r="I30" s="2" t="n"/>
      <c r="J30" s="2" t="n"/>
    </row>
    <row r="31" ht="21.75" customHeight="1" s="36">
      <c r="A31" s="2" t="n"/>
      <c r="B31" s="18" t="n"/>
      <c r="C31" s="18" t="n"/>
      <c r="D31" s="18" t="n"/>
      <c r="E31" s="18" t="n"/>
      <c r="F31" s="18" t="n"/>
      <c r="G31" s="18" t="n"/>
      <c r="H31" s="18" t="n"/>
      <c r="I31" s="2" t="n"/>
      <c r="J31" s="2" t="n"/>
    </row>
    <row r="32" ht="15" customHeight="1" s="36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</row>
    <row r="33" ht="20.25" customHeight="1" s="36">
      <c r="A33" s="2" t="n"/>
      <c r="B33" s="2" t="n"/>
      <c r="C33" s="19" t="inlineStr">
        <is>
          <t>LAMIERA / PIASTRA</t>
        </is>
      </c>
      <c r="D33" s="18" t="n"/>
      <c r="E33" s="19" t="inlineStr">
        <is>
          <t>DISCO  (piastra circ.)</t>
        </is>
      </c>
      <c r="F33" s="18" t="n"/>
      <c r="G33" s="19" t="inlineStr">
        <is>
          <t>ANELLO  (piastra anulare)</t>
        </is>
      </c>
      <c r="H33" s="18" t="n"/>
      <c r="I33" s="2" t="n"/>
      <c r="J33" s="2" t="n"/>
    </row>
    <row r="34" ht="15" customHeight="1" s="36">
      <c r="A34" s="2" t="n"/>
      <c r="B34" s="2" t="n"/>
      <c r="C34" s="3" t="inlineStr">
        <is>
          <t>Base X (mm)</t>
        </is>
      </c>
      <c r="D34" s="4" t="n">
        <v>200</v>
      </c>
      <c r="E34" s="3" t="inlineStr">
        <is>
          <t>Diametro (mm)</t>
        </is>
      </c>
      <c r="F34" s="4" t="n">
        <v>200</v>
      </c>
      <c r="G34" s="3" t="inlineStr">
        <is>
          <t>Diam. esterno (mm)</t>
        </is>
      </c>
      <c r="H34" s="4" t="n">
        <v>200</v>
      </c>
      <c r="I34" s="2" t="n"/>
      <c r="J34" s="2" t="n"/>
    </row>
    <row r="35" ht="15" customHeight="1" s="36">
      <c r="A35" s="2" t="n"/>
      <c r="B35" s="2" t="n"/>
      <c r="C35" s="3" t="inlineStr">
        <is>
          <t>Altezza Y (mm)</t>
        </is>
      </c>
      <c r="D35" s="4" t="n">
        <v>100</v>
      </c>
      <c r="E35" s="3" t="inlineStr">
        <is>
          <t>Spessore (mm)</t>
        </is>
      </c>
      <c r="F35" s="4" t="n">
        <v>10</v>
      </c>
      <c r="G35" s="3" t="inlineStr">
        <is>
          <t>Diam. interno (mm)</t>
        </is>
      </c>
      <c r="H35" s="4" t="n">
        <v>100</v>
      </c>
      <c r="I35" s="2" t="n"/>
      <c r="J35" s="2" t="n"/>
    </row>
    <row r="36" ht="15" customHeight="1" s="36">
      <c r="A36" s="2" t="n"/>
      <c r="B36" s="2" t="n"/>
      <c r="C36" s="3" t="inlineStr">
        <is>
          <t>Spessore (mm)</t>
        </is>
      </c>
      <c r="D36" s="4" t="n">
        <v>10</v>
      </c>
      <c r="E36" s="3" t="inlineStr">
        <is>
          <t>—</t>
        </is>
      </c>
      <c r="F36" s="5" t="inlineStr">
        <is>
          <t>N/A</t>
        </is>
      </c>
      <c r="G36" s="3" t="inlineStr">
        <is>
          <t>Spessore (mm)</t>
        </is>
      </c>
      <c r="H36" s="4" t="n">
        <v>10</v>
      </c>
      <c r="I36" s="2" t="n"/>
      <c r="J36" s="2" t="n"/>
    </row>
    <row r="37" ht="15" customHeight="1" s="36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</row>
    <row r="38" ht="15" customHeight="1" s="36">
      <c r="A38" s="2" t="n"/>
      <c r="B38" s="19" t="inlineStr">
        <is>
          <t>MATERIALE</t>
        </is>
      </c>
      <c r="C38" s="2" t="n"/>
      <c r="D38" s="2" t="n"/>
      <c r="E38" s="2" t="n"/>
      <c r="F38" s="2" t="n"/>
      <c r="G38" s="2" t="n"/>
      <c r="H38" s="2" t="n"/>
      <c r="I38" s="2" t="n"/>
      <c r="J38" s="2" t="n"/>
    </row>
    <row r="39" ht="15" customHeight="1" s="36">
      <c r="A39" s="2" t="n"/>
      <c r="B39" s="10" t="inlineStr">
        <is>
          <t>Alluminio (2.7 kg/dm³)</t>
        </is>
      </c>
      <c r="C39" s="2" t="n"/>
      <c r="D39" s="15">
        <f>IF(OR(D34="",D35="",D36=""),"",D34*D35*D36*2.7/1000000)</f>
        <v/>
      </c>
      <c r="E39" s="2" t="n"/>
      <c r="F39" s="15">
        <f>IF(OR(F34="",F35=""),"",PI()*(F34/2)^2*F35*2.7/1000000)</f>
        <v/>
      </c>
      <c r="G39" s="2" t="n"/>
      <c r="H39" s="15">
        <f>IF(OR(H34="",H35="",H36=""),"",PI()*((H34/2)^2-(H35/2)^2)*H36*2.7/1000000)</f>
        <v/>
      </c>
      <c r="I39" s="2" t="n"/>
      <c r="J39" s="2" t="n"/>
    </row>
    <row r="40" ht="15" customHeight="1" s="36">
      <c r="A40" s="2" t="n"/>
      <c r="B40" s="10" t="inlineStr">
        <is>
          <t>Acciaio INOX (7.9 kg/dm³)</t>
        </is>
      </c>
      <c r="C40" s="2" t="n"/>
      <c r="D40" s="15">
        <f>IF(OR(D34="",D35="",D36=""),"",D34*D35*D36*7.9/1000000)</f>
        <v/>
      </c>
      <c r="E40" s="2" t="n"/>
      <c r="F40" s="15">
        <f>IF(OR(F34="",F35=""),"",PI()*(F34/2)^2*F35*7.9/1000000)</f>
        <v/>
      </c>
      <c r="G40" s="2" t="n"/>
      <c r="H40" s="15">
        <f>IF(OR(H34="",H35="",H36=""),"",PI()*((H34/2)^2-(H35/2)^2)*H36*7.9/1000000)</f>
        <v/>
      </c>
      <c r="I40" s="2" t="n"/>
      <c r="J40" s="2" t="n"/>
    </row>
    <row r="41" ht="15" customHeight="1" s="36">
      <c r="A41" s="2" t="n"/>
      <c r="B41" s="10" t="inlineStr">
        <is>
          <t>Ferro (7.85 kg/dm³)</t>
        </is>
      </c>
      <c r="C41" s="2" t="n"/>
      <c r="D41" s="15">
        <f>IF(OR(D34="",D35="",D36=""),"",D34*D35*D36*7.85/1000000)</f>
        <v/>
      </c>
      <c r="E41" s="2" t="n"/>
      <c r="F41" s="15">
        <f>IF(OR(F34="",F35=""),"",PI()*(F34/2)^2*F35*7.85/1000000)</f>
        <v/>
      </c>
      <c r="G41" s="2" t="n"/>
      <c r="H41" s="15">
        <f>IF(OR(H34="",H35="",H36=""),"",PI()*((H34/2)^2-(H35/2)^2)*H36*7.85/1000000)</f>
        <v/>
      </c>
      <c r="I41" s="2" t="n"/>
      <c r="J41" s="2" t="n"/>
    </row>
    <row r="42" ht="15" customHeight="1" s="36">
      <c r="A42" s="2" t="n"/>
      <c r="B42" s="10" t="inlineStr">
        <is>
          <t>Ghisa (7.4 kg/dm³)</t>
        </is>
      </c>
      <c r="C42" s="2" t="n"/>
      <c r="D42" s="15">
        <f>IF(OR(D34="",D35="",D36=""),"",D34*D35*D36*7.4/1000000)</f>
        <v/>
      </c>
      <c r="E42" s="2" t="n"/>
      <c r="F42" s="15">
        <f>IF(OR(F34="",F35=""),"",PI()*(F34/2)^2*F35*7.4/1000000)</f>
        <v/>
      </c>
      <c r="G42" s="2" t="n"/>
      <c r="H42" s="15">
        <f>IF(OR(H34="",H35="",H36=""),"",PI()*((H34/2)^2-(H35/2)^2)*H36*7.4/1000000)</f>
        <v/>
      </c>
      <c r="I42" s="2" t="n"/>
      <c r="J42" s="2" t="n"/>
    </row>
    <row r="43" ht="15" customHeight="1" s="36">
      <c r="A43" s="2" t="n"/>
      <c r="B43" s="10" t="inlineStr">
        <is>
          <t>Ottone (8.4 kg/dm³)</t>
        </is>
      </c>
      <c r="C43" s="2" t="n"/>
      <c r="D43" s="15">
        <f>IF(OR(D34="",D35="",D36=""),"",D34*D35*D36*8.4/1000000)</f>
        <v/>
      </c>
      <c r="E43" s="2" t="n"/>
      <c r="F43" s="15">
        <f>IF(OR(F34="",F35=""),"",PI()*(F34/2)^2*F35*8.4/1000000)</f>
        <v/>
      </c>
      <c r="G43" s="2" t="n"/>
      <c r="H43" s="15">
        <f>IF(OR(H34="",H35="",H36=""),"",PI()*((H34/2)^2-(H35/2)^2)*H36*8.4/1000000)</f>
        <v/>
      </c>
      <c r="I43" s="2" t="n"/>
      <c r="J43" s="2" t="n"/>
    </row>
    <row r="44" ht="15" customHeight="1" s="36">
      <c r="A44" s="2" t="n"/>
      <c r="B44" s="10" t="inlineStr">
        <is>
          <t>Bronzo (8.8 kg/dm³)</t>
        </is>
      </c>
      <c r="C44" s="2" t="n"/>
      <c r="D44" s="15">
        <f>IF(OR(D34="",D35="",D36=""),"",D34*D35*D36*8.8/1000000)</f>
        <v/>
      </c>
      <c r="E44" s="2" t="n"/>
      <c r="F44" s="15">
        <f>IF(OR(F34="",F35=""),"",PI()*(F34/2)^2*F35*8.8/1000000)</f>
        <v/>
      </c>
      <c r="G44" s="2" t="n"/>
      <c r="H44" s="15">
        <f>IF(OR(H34="",H35="",H36=""),"",PI()*((H34/2)^2-(H35/2)^2)*H36*8.8/1000000)</f>
        <v/>
      </c>
      <c r="I44" s="2" t="n"/>
      <c r="J44" s="2" t="n"/>
    </row>
    <row r="45" ht="15" customHeight="1" s="36">
      <c r="A45" s="2" t="n"/>
      <c r="B45" s="10" t="inlineStr">
        <is>
          <t>Rame (8.92 kg/dm³)</t>
        </is>
      </c>
      <c r="C45" s="2" t="n"/>
      <c r="D45" s="15">
        <f>IF(OR(D34="",D35="",D36=""),"",D34*D35*D36*8.92/1000000)</f>
        <v/>
      </c>
      <c r="E45" s="2" t="n"/>
      <c r="F45" s="15">
        <f>IF(OR(F34="",F35=""),"",PI()*(F34/2)^2*F35*8.92/1000000)</f>
        <v/>
      </c>
      <c r="G45" s="2" t="n"/>
      <c r="H45" s="15">
        <f>IF(OR(H34="",H35="",H36=""),"",PI()*((H34/2)^2-(H35/2)^2)*H36*8.92/1000000)</f>
        <v/>
      </c>
      <c r="I45" s="2" t="n"/>
      <c r="J45" s="2" t="n"/>
    </row>
    <row r="46" ht="15" customFormat="1" customHeight="1" s="1">
      <c r="A46" s="2" t="n"/>
      <c r="B46" s="10" t="n"/>
      <c r="C46" s="2" t="n"/>
      <c r="D46" s="11" t="n"/>
      <c r="E46" s="2" t="n"/>
      <c r="F46" s="11" t="n"/>
      <c r="G46" s="2" t="n"/>
      <c r="H46" s="11" t="n"/>
      <c r="I46" s="2" t="n"/>
      <c r="J46" s="2" t="n"/>
    </row>
    <row r="47" ht="15" customFormat="1" customHeight="1" s="1">
      <c r="A47" s="2" t="n"/>
      <c r="B47" s="10" t="inlineStr">
        <is>
          <t>Polietilene HDPE (0.95 kg/dm³)</t>
        </is>
      </c>
      <c r="C47" s="2" t="n"/>
      <c r="D47" s="15">
        <f>IF(OR(D34="",D35="",D36=""),"",D34*D35*D36*0.95/1000000)</f>
        <v/>
      </c>
      <c r="E47" s="2" t="n"/>
      <c r="F47" s="15">
        <f>IF(OR(F34="",F35=""),"",PI()*(F34/2)^2*F35*0.95/1000000)</f>
        <v/>
      </c>
      <c r="G47" s="2" t="n"/>
      <c r="H47" s="15">
        <f>IF(OR(H34="",H35="",H36=""),"",PI()*((H34/2)^2-(H35/2)^2)*H36*0.95/1000000)</f>
        <v/>
      </c>
      <c r="I47" s="2" t="n"/>
      <c r="J47" s="2" t="n"/>
    </row>
    <row r="48" ht="15" customFormat="1" customHeight="1" s="1">
      <c r="A48" s="2" t="n"/>
      <c r="B48" s="10" t="inlineStr">
        <is>
          <t>Teflon PTFE (2.20 kg/dm³)</t>
        </is>
      </c>
      <c r="C48" s="2" t="n"/>
      <c r="D48" s="15">
        <f>IF(OR(D34="",D35="",D36=""),"",D34*D35*D36*2.2/1000000)</f>
        <v/>
      </c>
      <c r="E48" s="2" t="n"/>
      <c r="F48" s="15">
        <f>IF(OR(F34="",F35=""),"",PI()*(F34/2)^2*F35*2.2/1000000)</f>
        <v/>
      </c>
      <c r="G48" s="2" t="n"/>
      <c r="H48" s="15">
        <f>IF(OR(H34="",H35="",H36=""),"",PI()*((H34/2)^2-(H35/2)^2)*H36*2.2/1000000)</f>
        <v/>
      </c>
      <c r="I48" s="2" t="n"/>
      <c r="J48" s="2" t="n"/>
    </row>
    <row r="49" ht="15" customFormat="1" customHeight="1" s="1">
      <c r="A49" s="2" t="n"/>
      <c r="B49" s="10" t="inlineStr">
        <is>
          <t>Derlin POM (1.41 kg/dm³)</t>
        </is>
      </c>
      <c r="C49" s="2" t="n"/>
      <c r="D49" s="15">
        <f>IF(OR(D34="",D35="",D36=""),"",D34*D35*D36*1.41/1000000)</f>
        <v/>
      </c>
      <c r="E49" s="2" t="n"/>
      <c r="F49" s="15">
        <f>IF(OR(F34="",F35=""),"",PI()*(F34/2)^2*F35*1.41/1000000)</f>
        <v/>
      </c>
      <c r="G49" s="2" t="n"/>
      <c r="H49" s="15">
        <f>IF(OR(H34="",H35="",H36=""),"",PI()*((H34/2)^2-(H35/2)^2)*H36*1.41/1000000)</f>
        <v/>
      </c>
      <c r="I49" s="2" t="n"/>
      <c r="J49" s="2" t="n"/>
    </row>
    <row r="50" ht="15" customHeight="1" s="36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</row>
    <row r="51" ht="18" customHeight="1" s="36">
      <c r="A51" s="2" t="n"/>
      <c r="B51" s="30" t="inlineStr">
        <is>
          <t>GUIDA SEZ.2 — Lamiera/Piastra: Base × Altezza × Spessore.  Disco: π × (Ø/2)² × Spessore.  Anello: π × ((Ø_est/2)² − (Ø_int/2)²) × Spessore.  Risultati in kg.</t>
        </is>
      </c>
      <c r="C51" s="18" t="n"/>
      <c r="D51" s="18" t="n"/>
      <c r="E51" s="18" t="n"/>
      <c r="F51" s="18" t="n"/>
      <c r="G51" s="18" t="n"/>
      <c r="H51" s="18" t="n"/>
      <c r="I51" s="2" t="n"/>
      <c r="J51" s="2" t="n"/>
    </row>
    <row r="52" ht="18" customHeight="1" s="36">
      <c r="A52" s="2" t="n"/>
      <c r="B52" s="18" t="n"/>
      <c r="C52" s="18" t="n"/>
      <c r="D52" s="18" t="n"/>
      <c r="E52" s="18" t="n"/>
      <c r="F52" s="18" t="n"/>
      <c r="G52" s="18" t="n"/>
      <c r="H52" s="18" t="n"/>
      <c r="I52" s="2" t="n"/>
      <c r="J52" s="2" t="n"/>
    </row>
    <row r="53" ht="15" customHeight="1" s="36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</row>
    <row r="54" ht="21.75" customHeight="1" s="36">
      <c r="A54" s="2" t="n"/>
      <c r="B54" s="34" t="inlineStr">
        <is>
          <t>SEZ. 3 — TUBI:  TONDO  ·  QUADRO  ·  RETTANGOLARE</t>
        </is>
      </c>
      <c r="C54" s="18" t="n"/>
      <c r="D54" s="18" t="n"/>
      <c r="E54" s="18" t="n"/>
      <c r="F54" s="18" t="n"/>
      <c r="G54" s="18" t="n"/>
      <c r="H54" s="18" t="n"/>
      <c r="I54" s="2" t="n"/>
      <c r="J54" s="2" t="n"/>
    </row>
    <row r="55" ht="21.75" customHeight="1" s="36">
      <c r="A55" s="2" t="n"/>
      <c r="B55" s="18" t="n"/>
      <c r="C55" s="18" t="n"/>
      <c r="D55" s="18" t="n"/>
      <c r="E55" s="18" t="n"/>
      <c r="F55" s="18" t="n"/>
      <c r="G55" s="18" t="n"/>
      <c r="H55" s="18" t="n"/>
      <c r="I55" s="2" t="n"/>
      <c r="J55" s="2" t="n"/>
    </row>
    <row r="56" ht="15" customHeight="1" s="3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</row>
    <row r="57" ht="20.25" customHeight="1" s="36">
      <c r="A57" s="2" t="n"/>
      <c r="B57" s="2" t="n"/>
      <c r="C57" s="25" t="inlineStr">
        <is>
          <t>TUBO TONDO</t>
        </is>
      </c>
      <c r="D57" s="18" t="n"/>
      <c r="E57" s="25" t="inlineStr">
        <is>
          <t>TUBO QUADRO</t>
        </is>
      </c>
      <c r="F57" s="18" t="n"/>
      <c r="G57" s="25" t="inlineStr">
        <is>
          <t>TUBO RETTANGOLARE</t>
        </is>
      </c>
      <c r="H57" s="18" t="n"/>
      <c r="I57" s="2" t="n"/>
      <c r="J57" s="2" t="n"/>
    </row>
    <row r="58" ht="15" customHeight="1" s="36">
      <c r="A58" s="2" t="n"/>
      <c r="B58" s="2" t="n"/>
      <c r="C58" s="3" t="inlineStr">
        <is>
          <t>Diam. esterno (mm)</t>
        </is>
      </c>
      <c r="D58" s="4" t="n">
        <v>60</v>
      </c>
      <c r="E58" s="3" t="inlineStr">
        <is>
          <t>Lato esterno A (mm)</t>
        </is>
      </c>
      <c r="F58" s="4" t="n">
        <v>80</v>
      </c>
      <c r="G58" s="3" t="inlineStr">
        <is>
          <t>Lato largo A (mm)</t>
        </is>
      </c>
      <c r="H58" s="4" t="n">
        <v>100</v>
      </c>
      <c r="I58" s="2" t="n"/>
      <c r="J58" s="2" t="n"/>
    </row>
    <row r="59" ht="15" customHeight="1" s="36">
      <c r="A59" s="2" t="n"/>
      <c r="B59" s="2" t="n"/>
      <c r="C59" s="3" t="inlineStr">
        <is>
          <t>Diam. interno (mm)  ← inserire</t>
        </is>
      </c>
      <c r="D59" s="4" t="n"/>
      <c r="E59" s="3" t="inlineStr">
        <is>
          <t>Lato interno (mm)  ← inserire</t>
        </is>
      </c>
      <c r="F59" s="4" t="n"/>
      <c r="G59" s="3" t="inlineStr">
        <is>
          <t>Lato stretto B (mm)</t>
        </is>
      </c>
      <c r="H59" s="4" t="n">
        <v>60</v>
      </c>
      <c r="I59" s="2" t="n"/>
      <c r="J59" s="2" t="n"/>
    </row>
    <row r="60" ht="15" customHeight="1" s="36">
      <c r="A60" s="2" t="n"/>
      <c r="B60" s="2" t="n"/>
      <c r="C60" s="6" t="inlineStr">
        <is>
          <t xml:space="preserve">  → Spessore calcolato (mm)</t>
        </is>
      </c>
      <c r="D60" s="16">
        <f>IF(AND(D58&lt;&gt;"",D59&lt;&gt;""),(D58-D59)/2,"")</f>
        <v/>
      </c>
      <c r="E60" s="6" t="inlineStr">
        <is>
          <t xml:space="preserve">  → Spessore calcolato (mm)</t>
        </is>
      </c>
      <c r="F60" s="16">
        <f>IF(AND(F58&lt;&gt;"",F59&lt;&gt;""),(F58-F59)/2,"")</f>
        <v/>
      </c>
      <c r="G60" s="7" t="inlineStr">
        <is>
          <t>Spessore t (mm)  ← inserire</t>
        </is>
      </c>
      <c r="H60" s="8" t="n">
        <v>3</v>
      </c>
      <c r="I60" s="2" t="n"/>
      <c r="J60" s="2" t="n"/>
    </row>
    <row r="61" ht="15" customHeight="1" s="36">
      <c r="A61" s="2" t="n"/>
      <c r="B61" s="2" t="n"/>
      <c r="C61" s="7" t="inlineStr">
        <is>
          <t>Spessore parete (mm)  ← inserire</t>
        </is>
      </c>
      <c r="D61" s="8" t="n">
        <v>2</v>
      </c>
      <c r="E61" s="7" t="inlineStr">
        <is>
          <t>Spessore t (mm)  ← inserire</t>
        </is>
      </c>
      <c r="F61" s="8" t="n">
        <v>2</v>
      </c>
      <c r="G61" s="6" t="inlineStr">
        <is>
          <t xml:space="preserve">  → Lato int. largo calc. (mm)</t>
        </is>
      </c>
      <c r="H61" s="16">
        <f>IF(AND(H58&lt;&gt;"",H60&lt;&gt;""),H58-2*H60,"")</f>
        <v/>
      </c>
      <c r="I61" s="2" t="n"/>
      <c r="J61" s="2" t="n"/>
    </row>
    <row r="62" ht="15" customHeight="1" s="36">
      <c r="A62" s="2" t="n"/>
      <c r="B62" s="2" t="n"/>
      <c r="C62" s="6" t="inlineStr">
        <is>
          <t xml:space="preserve">  → Diam. int. calcolato (mm)</t>
        </is>
      </c>
      <c r="D62" s="16">
        <f>IF(AND(D58&lt;&gt;"",D61&lt;&gt;""),D58-2*D61,"")</f>
        <v/>
      </c>
      <c r="E62" s="6" t="inlineStr">
        <is>
          <t xml:space="preserve">  → Lato int. calcolato (mm)</t>
        </is>
      </c>
      <c r="F62" s="16">
        <f>IF(AND(F58&lt;&gt;"",F61&lt;&gt;""),F58-2*F61,"")</f>
        <v/>
      </c>
      <c r="G62" s="6" t="inlineStr">
        <is>
          <t xml:space="preserve">  → Lato int. stretto calc. (mm)</t>
        </is>
      </c>
      <c r="H62" s="16">
        <f>IF(AND(H59&lt;&gt;"",H60&lt;&gt;""),H59-2*H60,"")</f>
        <v/>
      </c>
      <c r="I62" s="2" t="n"/>
      <c r="J62" s="2" t="n"/>
    </row>
    <row r="63" ht="15" customHeight="1" s="36">
      <c r="A63" s="2" t="n"/>
      <c r="B63" s="2" t="n"/>
      <c r="C63" s="3" t="inlineStr">
        <is>
          <t>Lunghezza (mm)</t>
        </is>
      </c>
      <c r="D63" s="4" t="n">
        <v>1000</v>
      </c>
      <c r="E63" s="3" t="inlineStr">
        <is>
          <t>Lunghezza (mm)</t>
        </is>
      </c>
      <c r="F63" s="4" t="n">
        <v>1000</v>
      </c>
      <c r="G63" s="3" t="inlineStr">
        <is>
          <t>Lunghezza (mm)</t>
        </is>
      </c>
      <c r="H63" s="4" t="n">
        <v>1000</v>
      </c>
      <c r="I63" s="2" t="n"/>
      <c r="J63" s="2" t="n"/>
    </row>
    <row r="64" ht="15" customHeight="1" s="36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</row>
    <row r="65" ht="15" customHeight="1" s="36">
      <c r="A65" s="2" t="n"/>
      <c r="B65" s="25" t="inlineStr">
        <is>
          <t>MATERIALE</t>
        </is>
      </c>
      <c r="C65" s="2" t="n"/>
      <c r="D65" s="2" t="n"/>
      <c r="E65" s="2" t="n"/>
      <c r="F65" s="2" t="n"/>
      <c r="G65" s="2" t="n"/>
      <c r="H65" s="2" t="n"/>
      <c r="I65" s="2" t="n"/>
      <c r="J65" s="2" t="n"/>
    </row>
    <row r="66" ht="15" customHeight="1" s="36">
      <c r="A66" s="2" t="n"/>
      <c r="B66" s="10" t="inlineStr">
        <is>
          <t>Alluminio (2.7 kg/dm³)</t>
        </is>
      </c>
      <c r="C66" s="2" t="n"/>
      <c r="D66" s="15">
        <f>IF(OR(D58="",D63=""),"",(PI()*((D58/2)^2-(IF(D59&lt;&gt;"",D59,IF(D61&lt;&gt;"",D58-2*D61,0))/2)^2)*D63*2.7)/1000000)</f>
        <v/>
      </c>
      <c r="E66" s="2" t="n"/>
      <c r="F66" s="15">
        <f>IF(OR(F58="",F63=""),"",(F58^2-(IF(F59&lt;&gt;"",F59,IF(F61&lt;&gt;"",F58-2*F61,0)))^2)*F63*2.7/1000000)</f>
        <v/>
      </c>
      <c r="G66" s="2" t="n"/>
      <c r="H66" s="15">
        <f>IF(OR(H58="",H59="",H60="",H63=""),"",(H58*H59-(H58-2*H60)*(H59-2*H60))*H63*2.7/1000000)</f>
        <v/>
      </c>
      <c r="I66" s="2" t="n"/>
      <c r="J66" s="2" t="n"/>
    </row>
    <row r="67" ht="15" customHeight="1" s="36">
      <c r="A67" s="2" t="n"/>
      <c r="B67" s="10" t="inlineStr">
        <is>
          <t>Acciaio INOX (7.9 kg/dm³)</t>
        </is>
      </c>
      <c r="C67" s="2" t="n"/>
      <c r="D67" s="15">
        <f>IF(OR(D58="",D63=""),"",(PI()*((D58/2)^2-(IF(D59&lt;&gt;"",D59,IF(D61&lt;&gt;"",D58-2*D61,0))/2)^2)*D63*7.9)/1000000)</f>
        <v/>
      </c>
      <c r="E67" s="2" t="n"/>
      <c r="F67" s="15">
        <f>IF(OR(F58="",F63=""),"",(F58^2-(IF(F59&lt;&gt;"",F59,IF(F61&lt;&gt;"",F58-2*F61,0)))^2)*F63*7.9/1000000)</f>
        <v/>
      </c>
      <c r="G67" s="2" t="n"/>
      <c r="H67" s="15">
        <f>IF(OR(H58="",H59="",H60="",H63=""),"",(H58*H59-(H58-2*H60)*(H59-2*H60))*H63*7.9/1000000)</f>
        <v/>
      </c>
      <c r="I67" s="2" t="n"/>
      <c r="J67" s="2" t="n"/>
    </row>
    <row r="68" ht="15" customHeight="1" s="36">
      <c r="A68" s="2" t="n"/>
      <c r="B68" s="10" t="inlineStr">
        <is>
          <t>Ferro (7.85 kg/dm³)</t>
        </is>
      </c>
      <c r="C68" s="2" t="n"/>
      <c r="D68" s="15">
        <f>IF(OR(D58="",D63=""),"",(PI()*((D58/2)^2-(IF(D59&lt;&gt;"",D59,IF(D61&lt;&gt;"",D58-2*D61,0))/2)^2)*D63*7.85)/1000000)</f>
        <v/>
      </c>
      <c r="E68" s="2" t="n"/>
      <c r="F68" s="15">
        <f>IF(OR(F58="",F63=""),"",(F58^2-(IF(F59&lt;&gt;"",F59,IF(F61&lt;&gt;"",F58-2*F61,0)))^2)*F63*7.85/1000000)</f>
        <v/>
      </c>
      <c r="G68" s="2" t="n"/>
      <c r="H68" s="15">
        <f>IF(OR(H58="",H59="",H60="",H63=""),"",(H58*H59-(H58-2*H60)*(H59-2*H60))*H63*7.85/1000000)</f>
        <v/>
      </c>
      <c r="I68" s="2" t="n"/>
      <c r="J68" s="2" t="n"/>
    </row>
    <row r="69" ht="15" customHeight="1" s="36">
      <c r="A69" s="2" t="n"/>
      <c r="B69" s="10" t="inlineStr">
        <is>
          <t>Ghisa (7.4 kg/dm³)</t>
        </is>
      </c>
      <c r="C69" s="2" t="n"/>
      <c r="D69" s="15">
        <f>IF(OR(D58="",D63=""),"",(PI()*((D58/2)^2-(IF(D59&lt;&gt;"",D59,IF(D61&lt;&gt;"",D58-2*D61,0))/2)^2)*D63*7.4)/1000000)</f>
        <v/>
      </c>
      <c r="E69" s="2" t="n"/>
      <c r="F69" s="15">
        <f>IF(OR(F58="",F63=""),"",(F58^2-(IF(F59&lt;&gt;"",F59,IF(F61&lt;&gt;"",F58-2*F61,0)))^2)*F63*7.4/1000000)</f>
        <v/>
      </c>
      <c r="G69" s="2" t="n"/>
      <c r="H69" s="15">
        <f>IF(OR(H58="",H59="",H60="",H63=""),"",(H58*H59-(H58-2*H60)*(H59-2*H60))*H63*7.4/1000000)</f>
        <v/>
      </c>
      <c r="I69" s="2" t="n"/>
      <c r="J69" s="2" t="n"/>
    </row>
    <row r="70" ht="15" customHeight="1" s="36">
      <c r="A70" s="2" t="n"/>
      <c r="B70" s="10" t="inlineStr">
        <is>
          <t>Ottone (8.4 kg/dm³)</t>
        </is>
      </c>
      <c r="C70" s="2" t="n"/>
      <c r="D70" s="15">
        <f>IF(OR(D58="",D63=""),"",(PI()*((D58/2)^2-(IF(D59&lt;&gt;"",D59,IF(D61&lt;&gt;"",D58-2*D61,0))/2)^2)*D63*8.4)/1000000)</f>
        <v/>
      </c>
      <c r="E70" s="2" t="n"/>
      <c r="F70" s="15">
        <f>IF(OR(F58="",F63=""),"",(F58^2-(IF(F59&lt;&gt;"",F59,IF(F61&lt;&gt;"",F58-2*F61,0)))^2)*F63*8.4/1000000)</f>
        <v/>
      </c>
      <c r="G70" s="2" t="n"/>
      <c r="H70" s="15">
        <f>IF(OR(H58="",H59="",H60="",H63=""),"",(H58*H59-(H58-2*H60)*(H59-2*H60))*H63*8.4/1000000)</f>
        <v/>
      </c>
      <c r="I70" s="2" t="n"/>
      <c r="J70" s="2" t="n"/>
    </row>
    <row r="71" ht="15" customHeight="1" s="36">
      <c r="A71" s="2" t="n"/>
      <c r="B71" s="10" t="inlineStr">
        <is>
          <t>Bronzo (8.8 kg/dm³)</t>
        </is>
      </c>
      <c r="C71" s="2" t="n"/>
      <c r="D71" s="15">
        <f>IF(OR(D58="",D63=""),"",(PI()*((D58/2)^2-(IF(D59&lt;&gt;"",D59,IF(D61&lt;&gt;"",D58-2*D61,0))/2)^2)*D63*8.8)/1000000)</f>
        <v/>
      </c>
      <c r="E71" s="2" t="n"/>
      <c r="F71" s="15">
        <f>IF(OR(F58="",F63=""),"",(F58^2-(IF(F59&lt;&gt;"",F59,IF(F61&lt;&gt;"",F58-2*F61,0)))^2)*F63*8.8/1000000)</f>
        <v/>
      </c>
      <c r="G71" s="2" t="n"/>
      <c r="H71" s="15">
        <f>IF(OR(H58="",H59="",H60="",H63=""),"",(H58*H59-(H58-2*H60)*(H59-2*H60))*H63*8.8/1000000)</f>
        <v/>
      </c>
      <c r="I71" s="2" t="n"/>
      <c r="J71" s="2" t="n"/>
    </row>
    <row r="72" ht="15" customHeight="1" s="36">
      <c r="A72" s="2" t="n"/>
      <c r="B72" s="10" t="inlineStr">
        <is>
          <t>Rame (8.92 kg/dm³)</t>
        </is>
      </c>
      <c r="C72" s="2" t="n"/>
      <c r="D72" s="15">
        <f>IF(OR(D58="",D63=""),"",(PI()*((D58/2)^2-(IF(D59&lt;&gt;"",D59,IF(D61&lt;&gt;"",D58-2*D61,0))/2)^2)*D63*8.92)/1000000)</f>
        <v/>
      </c>
      <c r="E72" s="2" t="n"/>
      <c r="F72" s="15">
        <f>IF(OR(F58="",F63=""),"",(F58^2-(IF(F59&lt;&gt;"",F59,IF(F61&lt;&gt;"",F58-2*F61,0)))^2)*F63*8.92/1000000)</f>
        <v/>
      </c>
      <c r="G72" s="2" t="n"/>
      <c r="H72" s="15">
        <f>IF(OR(H58="",H59="",H60="",H63=""),"",(H58*H59-(H58-2*H60)*(H59-2*H60))*H63*8.92/1000000)</f>
        <v/>
      </c>
      <c r="I72" s="2" t="n"/>
      <c r="J72" s="2" t="n"/>
    </row>
    <row r="73" ht="15" customFormat="1" customHeight="1" s="1">
      <c r="A73" s="2" t="n"/>
      <c r="B73" s="10" t="n"/>
      <c r="C73" s="2" t="n"/>
      <c r="D73" s="11" t="n"/>
      <c r="E73" s="2" t="n"/>
      <c r="F73" s="11" t="n"/>
      <c r="G73" s="2" t="n"/>
      <c r="H73" s="11" t="n"/>
      <c r="I73" s="2" t="n"/>
      <c r="J73" s="2" t="n"/>
    </row>
    <row r="74" ht="15" customFormat="1" customHeight="1" s="1">
      <c r="A74" s="2" t="n"/>
      <c r="B74" s="10" t="inlineStr">
        <is>
          <t>Polietilene HDPE (0.95 kg/dm³)</t>
        </is>
      </c>
      <c r="C74" s="2" t="n"/>
      <c r="D74" s="15">
        <f>IF(OR(D58="",D63=""),"",(PI()*((D58/2)^2-(IF(D59&lt;&gt;"",D59,IF(D61&lt;&gt;"",D58-2*D61,0))/2)^2)*D63*0.95)/1000000)</f>
        <v/>
      </c>
      <c r="E74" s="2" t="n"/>
      <c r="F74" s="15">
        <f>IF(OR(F58="",F63=""),"",(F58^2-(IF(F59&lt;&gt;"",F59,IF(F61&lt;&gt;"",F58-2*F61,0)))^2)*F63*0.95/1000000)</f>
        <v/>
      </c>
      <c r="G74" s="2" t="n"/>
      <c r="H74" s="15">
        <f>IF(OR(H58="",H59="",H60="",H63=""),"",(H58*H59-(H58-2*H60)*(H59-2*H60))*H63*0.95/1000000)</f>
        <v/>
      </c>
      <c r="I74" s="2" t="n"/>
      <c r="J74" s="2" t="n"/>
    </row>
    <row r="75" ht="15" customFormat="1" customHeight="1" s="1">
      <c r="A75" s="2" t="n"/>
      <c r="B75" s="10" t="inlineStr">
        <is>
          <t>Teflon PTFE (2.20 kg/dm³)</t>
        </is>
      </c>
      <c r="C75" s="2" t="n"/>
      <c r="D75" s="15">
        <f>IF(OR(D58="",D63=""),"",(PI()*((D58/2)^2-(IF(D59&lt;&gt;"",D59,IF(D61&lt;&gt;"",D58-2*D61,0))/2)^2)*D63*2.2)/1000000)</f>
        <v/>
      </c>
      <c r="E75" s="2" t="n"/>
      <c r="F75" s="15">
        <f>IF(OR(F58="",F63=""),"",(F58^2-(IF(F59&lt;&gt;"",F59,IF(F61&lt;&gt;"",F58-2*F61,0)))^2)*F63*2.2/1000000)</f>
        <v/>
      </c>
      <c r="G75" s="2" t="n"/>
      <c r="H75" s="15">
        <f>IF(OR(H58="",H59="",H60="",H63=""),"",(H58*H59-(H58-2*H60)*(H59-2*H60))*H63*2.2/1000000)</f>
        <v/>
      </c>
      <c r="I75" s="2" t="n"/>
      <c r="J75" s="2" t="n"/>
    </row>
    <row r="76" ht="15" customFormat="1" customHeight="1" s="1">
      <c r="A76" s="2" t="n"/>
      <c r="B76" s="10" t="inlineStr">
        <is>
          <t>Derlin POM (1.41 kg/dm³)</t>
        </is>
      </c>
      <c r="C76" s="2" t="n"/>
      <c r="D76" s="15">
        <f>IF(OR(D58="",D63=""),"",(PI()*((D58/2)^2-(IF(D59&lt;&gt;"",D59,IF(D61&lt;&gt;"",D58-2*D61,0))/2)^2)*D63*1.41)/1000000)</f>
        <v/>
      </c>
      <c r="E76" s="2" t="n"/>
      <c r="F76" s="15">
        <f>IF(OR(F58="",F63=""),"",(F58^2-(IF(F59&lt;&gt;"",F59,IF(F61&lt;&gt;"",F58-2*F61,0)))^2)*F63*1.41/1000000)</f>
        <v/>
      </c>
      <c r="G76" s="2" t="n"/>
      <c r="H76" s="15">
        <f>IF(OR(H58="",H59="",H60="",H63=""),"",(H58*H59-(H58-2*H60)*(H59-2*H60))*H63*1.41/1000000)</f>
        <v/>
      </c>
      <c r="I76" s="2" t="n"/>
      <c r="J76" s="2" t="n"/>
    </row>
    <row r="77" ht="15" customHeight="1" s="36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</row>
    <row r="78" ht="18" customHeight="1" s="36">
      <c r="A78" s="2" t="n"/>
      <c r="B78" s="30" t="inlineStr">
        <is>
          <t>GUIDA SEZ.3 — Tubo Tondo e Quadro: inserire dim. esterna e lunghezza, poi scegliere UNA delle due opzioni: (1) dim. interna (cella GIALLA) → lo spessore si calcola in automatico in verde; (2) spessore parete (cella VIOLA) → la dim. interna si calcola in automatico in verde.  Tubo Rettangolare: inserire lato A, lato B, spessore t → i lati interni compaiono in verde automaticamente.  Risultati in kg.</t>
        </is>
      </c>
      <c r="C78" s="18" t="n"/>
      <c r="D78" s="18" t="n"/>
      <c r="E78" s="18" t="n"/>
      <c r="F78" s="18" t="n"/>
      <c r="G78" s="18" t="n"/>
      <c r="H78" s="18" t="n"/>
      <c r="I78" s="2" t="n"/>
      <c r="J78" s="2" t="n"/>
    </row>
    <row r="79" ht="18" customHeight="1" s="36">
      <c r="A79" s="2" t="n"/>
      <c r="B79" s="18" t="n"/>
      <c r="C79" s="18" t="n"/>
      <c r="D79" s="18" t="n"/>
      <c r="E79" s="18" t="n"/>
      <c r="F79" s="18" t="n"/>
      <c r="G79" s="18" t="n"/>
      <c r="H79" s="18" t="n"/>
      <c r="I79" s="2" t="n"/>
      <c r="J79" s="2" t="n"/>
    </row>
    <row r="80" ht="15" customHeight="1" s="36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</row>
    <row r="81" ht="21.75" customHeight="1" s="36">
      <c r="A81" s="2" t="n"/>
      <c r="B81" s="24" t="inlineStr">
        <is>
          <t>SEZ. 4 — PROFILI:  ANGOLARE L UGUALI  ·  L DISUGUALI  ·  PROFILO U  ·  PROFILO T</t>
        </is>
      </c>
      <c r="C81" s="18" t="n"/>
      <c r="D81" s="18" t="n"/>
      <c r="E81" s="18" t="n"/>
      <c r="F81" s="18" t="n"/>
      <c r="G81" s="18" t="n"/>
      <c r="H81" s="18" t="n"/>
      <c r="I81" s="18" t="n"/>
      <c r="J81" s="18" t="n"/>
    </row>
    <row r="82" ht="21.75" customHeight="1" s="36">
      <c r="A82" s="2" t="n"/>
      <c r="B82" s="18" t="n"/>
      <c r="C82" s="18" t="n"/>
      <c r="D82" s="18" t="n"/>
      <c r="E82" s="18" t="n"/>
      <c r="F82" s="18" t="n"/>
      <c r="G82" s="18" t="n"/>
      <c r="H82" s="18" t="n"/>
      <c r="I82" s="18" t="n"/>
      <c r="J82" s="18" t="n"/>
    </row>
    <row r="83" ht="15" customHeight="1" s="36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</row>
    <row r="84" ht="20.25" customHeight="1" s="36">
      <c r="A84" s="2" t="n"/>
      <c r="B84" s="2" t="n"/>
      <c r="C84" s="17" t="inlineStr">
        <is>
          <t>ANGOLARE  L  UGUALI</t>
        </is>
      </c>
      <c r="D84" s="18" t="n"/>
      <c r="E84" s="17" t="inlineStr">
        <is>
          <t>ANGOLARE  L  DISUGUALI</t>
        </is>
      </c>
      <c r="F84" s="18" t="n"/>
      <c r="G84" s="17" t="inlineStr">
        <is>
          <t>PROFILO  U</t>
        </is>
      </c>
      <c r="H84" s="18" t="n"/>
      <c r="I84" s="17" t="inlineStr">
        <is>
          <t>PROFILO  T</t>
        </is>
      </c>
      <c r="J84" s="18" t="n"/>
    </row>
    <row r="85" ht="15" customHeight="1" s="36">
      <c r="A85" s="2" t="n"/>
      <c r="B85" s="2" t="n"/>
      <c r="C85" s="3" t="inlineStr">
        <is>
          <t>Lato A (mm)</t>
        </is>
      </c>
      <c r="D85" s="4" t="n">
        <v>50</v>
      </c>
      <c r="E85" s="3" t="inlineStr">
        <is>
          <t>Lato lungo A (mm)</t>
        </is>
      </c>
      <c r="F85" s="4" t="n">
        <v>60</v>
      </c>
      <c r="G85" s="3" t="inlineStr">
        <is>
          <t>Larghezza A (mm)</t>
        </is>
      </c>
      <c r="H85" s="4" t="n">
        <v>60</v>
      </c>
      <c r="I85" s="3" t="inlineStr">
        <is>
          <t>Flangia A (mm)</t>
        </is>
      </c>
      <c r="J85" s="4" t="n">
        <v>60</v>
      </c>
    </row>
    <row r="86" ht="15" customHeight="1" s="36">
      <c r="A86" s="2" t="n"/>
      <c r="B86" s="2" t="n"/>
      <c r="C86" s="3" t="inlineStr">
        <is>
          <t>Spessore t (mm)</t>
        </is>
      </c>
      <c r="D86" s="4" t="n">
        <v>5</v>
      </c>
      <c r="E86" s="3" t="inlineStr">
        <is>
          <t>Lato corto B (mm)</t>
        </is>
      </c>
      <c r="F86" s="4" t="n">
        <v>40</v>
      </c>
      <c r="G86" s="3" t="inlineStr">
        <is>
          <t>Altezza B (mm)</t>
        </is>
      </c>
      <c r="H86" s="4" t="n">
        <v>40</v>
      </c>
      <c r="I86" s="3" t="inlineStr">
        <is>
          <t>Altezza B (mm)</t>
        </is>
      </c>
      <c r="J86" s="4" t="n">
        <v>60</v>
      </c>
    </row>
    <row r="87" ht="15" customHeight="1" s="36">
      <c r="A87" s="2" t="n"/>
      <c r="B87" s="2" t="n"/>
      <c r="C87" s="3" t="inlineStr">
        <is>
          <t>—</t>
        </is>
      </c>
      <c r="D87" s="5" t="inlineStr">
        <is>
          <t>N/A</t>
        </is>
      </c>
      <c r="E87" s="3" t="inlineStr">
        <is>
          <t>Spessore t (mm)</t>
        </is>
      </c>
      <c r="F87" s="4" t="n">
        <v>6</v>
      </c>
      <c r="G87" s="3" t="inlineStr">
        <is>
          <t>Spessore t (mm)</t>
        </is>
      </c>
      <c r="H87" s="4" t="n">
        <v>5</v>
      </c>
      <c r="I87" s="3" t="inlineStr">
        <is>
          <t>Spessore t (mm)</t>
        </is>
      </c>
      <c r="J87" s="4" t="n">
        <v>6</v>
      </c>
    </row>
    <row r="88" ht="15" customHeight="1" s="36">
      <c r="A88" s="2" t="n"/>
      <c r="B88" s="2" t="n"/>
      <c r="C88" s="3" t="inlineStr">
        <is>
          <t>Lunghezza (mm)</t>
        </is>
      </c>
      <c r="D88" s="4" t="n">
        <v>1000</v>
      </c>
      <c r="E88" s="3" t="inlineStr">
        <is>
          <t>Lunghezza (mm)</t>
        </is>
      </c>
      <c r="F88" s="4" t="n">
        <v>1000</v>
      </c>
      <c r="G88" s="3" t="inlineStr">
        <is>
          <t>Lunghezza (mm)</t>
        </is>
      </c>
      <c r="H88" s="4" t="n">
        <v>1000</v>
      </c>
      <c r="I88" s="3" t="inlineStr">
        <is>
          <t>Lunghezza (mm)</t>
        </is>
      </c>
      <c r="J88" s="4" t="n">
        <v>1000</v>
      </c>
    </row>
    <row r="89" ht="15" customHeight="1" s="36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</row>
    <row r="90" ht="15" customHeight="1" s="36">
      <c r="A90" s="2" t="n"/>
      <c r="B90" s="17" t="inlineStr">
        <is>
          <t>MATERIALE</t>
        </is>
      </c>
      <c r="C90" s="2" t="n"/>
      <c r="D90" s="2" t="n"/>
      <c r="E90" s="2" t="n"/>
      <c r="F90" s="2" t="n"/>
      <c r="G90" s="2" t="n"/>
      <c r="H90" s="2" t="n"/>
      <c r="I90" s="2" t="n"/>
      <c r="J90" s="2" t="n"/>
    </row>
    <row r="91" ht="15" customHeight="1" s="36">
      <c r="A91" s="2" t="n"/>
      <c r="B91" s="10" t="inlineStr">
        <is>
          <t>Alluminio (2.7 kg/dm³)</t>
        </is>
      </c>
      <c r="C91" s="2" t="n"/>
      <c r="D91" s="15">
        <f>IF(OR(D85="",D86="",D88=""),"",(2*D85*D86-D86^2)*D88*2.7/1000000)</f>
        <v/>
      </c>
      <c r="E91" s="2" t="n"/>
      <c r="F91" s="15">
        <f>IF(OR(F85="",F86="",F87="",F88=""),"",(F85+F86-F87)*F87*F88*2.7/1000000)</f>
        <v/>
      </c>
      <c r="G91" s="2" t="n"/>
      <c r="H91" s="15">
        <f>IF(OR(H85="",H86="",H87="",H88=""),"",(H85+2*H86-2*H87)*H87*H88*2.7/1000000)</f>
        <v/>
      </c>
      <c r="I91" s="2" t="n"/>
      <c r="J91" s="15">
        <f>IF(OR(J85="",J86="",J87="",J88=""),"",(J85+J86-J87)*J87*J88*2.7/1000000)</f>
        <v/>
      </c>
    </row>
    <row r="92" ht="15" customHeight="1" s="36">
      <c r="A92" s="2" t="n"/>
      <c r="B92" s="10" t="inlineStr">
        <is>
          <t>Acciaio INOX (7.9 kg/dm³)</t>
        </is>
      </c>
      <c r="C92" s="2" t="n"/>
      <c r="D92" s="15">
        <f>IF(OR(D85="",D86="",D88=""),"",(2*D85*D86-D86^2)*D88*7.9/1000000)</f>
        <v/>
      </c>
      <c r="E92" s="2" t="n"/>
      <c r="F92" s="15">
        <f>IF(OR(F85="",F86="",F87="",F88=""),"",(F85+F86-F87)*F87*F88*7.9/1000000)</f>
        <v/>
      </c>
      <c r="G92" s="2" t="n"/>
      <c r="H92" s="15">
        <f>IF(OR(H85="",H86="",H87="",H88=""),"",(H85+2*H86-2*H87)*H87*H88*7.9/1000000)</f>
        <v/>
      </c>
      <c r="I92" s="2" t="n"/>
      <c r="J92" s="15">
        <f>IF(OR(J85="",J86="",J87="",J88=""),"",(J85+J86-J87)*J87*J88*7.9/1000000)</f>
        <v/>
      </c>
    </row>
    <row r="93" ht="15" customHeight="1" s="36">
      <c r="A93" s="2" t="n"/>
      <c r="B93" s="10" t="inlineStr">
        <is>
          <t>Ferro (7.85 kg/dm³)</t>
        </is>
      </c>
      <c r="C93" s="2" t="n"/>
      <c r="D93" s="15">
        <f>IF(OR(D85="",D86="",D88=""),"",(2*D85*D86-D86^2)*D88*7.85/1000000)</f>
        <v/>
      </c>
      <c r="E93" s="2" t="n"/>
      <c r="F93" s="15">
        <f>IF(OR(F85="",F86="",F87="",F88=""),"",(F85+F86-F87)*F87*F88*7.85/1000000)</f>
        <v/>
      </c>
      <c r="G93" s="2" t="n"/>
      <c r="H93" s="15">
        <f>IF(OR(H85="",H86="",H87="",H88=""),"",(H85+2*H86-2*H87)*H87*H88*7.85/1000000)</f>
        <v/>
      </c>
      <c r="I93" s="2" t="n"/>
      <c r="J93" s="15">
        <f>IF(OR(J85="",J86="",J87="",J88=""),"",(J85+J86-J87)*J87*J88*7.85/1000000)</f>
        <v/>
      </c>
    </row>
    <row r="94" ht="15" customHeight="1" s="36">
      <c r="A94" s="2" t="n"/>
      <c r="B94" s="10" t="inlineStr">
        <is>
          <t>Ghisa (7.4 kg/dm³)</t>
        </is>
      </c>
      <c r="C94" s="2" t="n"/>
      <c r="D94" s="15">
        <f>IF(OR(D85="",D86="",D88=""),"",(2*D85*D86-D86^2)*D88*7.4/1000000)</f>
        <v/>
      </c>
      <c r="E94" s="2" t="n"/>
      <c r="F94" s="15">
        <f>IF(OR(F85="",F86="",F87="",F88=""),"",(F85+F86-F87)*F87*F88*7.4/1000000)</f>
        <v/>
      </c>
      <c r="G94" s="2" t="n"/>
      <c r="H94" s="15">
        <f>IF(OR(H85="",H86="",H87="",H88=""),"",(H85+2*H86-2*H87)*H87*H88*7.4/1000000)</f>
        <v/>
      </c>
      <c r="I94" s="2" t="n"/>
      <c r="J94" s="15">
        <f>IF(OR(J85="",J86="",J87="",J88=""),"",(J85+J86-J87)*J87*J88*7.4/1000000)</f>
        <v/>
      </c>
    </row>
    <row r="95" ht="15" customHeight="1" s="36">
      <c r="A95" s="2" t="n"/>
      <c r="B95" s="10" t="inlineStr">
        <is>
          <t>Ottone (8.4 kg/dm³)</t>
        </is>
      </c>
      <c r="C95" s="2" t="n"/>
      <c r="D95" s="15">
        <f>IF(OR(D85="",D86="",D88=""),"",(2*D85*D86-D86^2)*D88*8.4/1000000)</f>
        <v/>
      </c>
      <c r="E95" s="2" t="n"/>
      <c r="F95" s="15">
        <f>IF(OR(F85="",F86="",F87="",F88=""),"",(F85+F86-F87)*F87*F88*8.4/1000000)</f>
        <v/>
      </c>
      <c r="G95" s="2" t="n"/>
      <c r="H95" s="15">
        <f>IF(OR(H85="",H86="",H87="",H88=""),"",(H85+2*H86-2*H87)*H87*H88*8.4/1000000)</f>
        <v/>
      </c>
      <c r="I95" s="2" t="n"/>
      <c r="J95" s="15">
        <f>IF(OR(J85="",J86="",J87="",J88=""),"",(J85+J86-J87)*J87*J88*8.4/1000000)</f>
        <v/>
      </c>
    </row>
    <row r="96" ht="15" customHeight="1" s="36">
      <c r="A96" s="2" t="n"/>
      <c r="B96" s="10" t="inlineStr">
        <is>
          <t>Bronzo (8.8 kg/dm³)</t>
        </is>
      </c>
      <c r="C96" s="2" t="n"/>
      <c r="D96" s="15">
        <f>IF(OR(D85="",D86="",D88=""),"",(2*D85*D86-D86^2)*D88*8.8/1000000)</f>
        <v/>
      </c>
      <c r="E96" s="2" t="n"/>
      <c r="F96" s="15">
        <f>IF(OR(F85="",F86="",F87="",F88=""),"",(F85+F86-F87)*F87*F88*8.8/1000000)</f>
        <v/>
      </c>
      <c r="G96" s="2" t="n"/>
      <c r="H96" s="15">
        <f>IF(OR(H85="",H86="",H87="",H88=""),"",(H85+2*H86-2*H87)*H87*H88*8.8/1000000)</f>
        <v/>
      </c>
      <c r="I96" s="2" t="n"/>
      <c r="J96" s="15">
        <f>IF(OR(J85="",J86="",J87="",J88=""),"",(J85+J86-J87)*J87*J88*8.8/1000000)</f>
        <v/>
      </c>
    </row>
    <row r="97" ht="15" customHeight="1" s="36">
      <c r="A97" s="2" t="n"/>
      <c r="B97" s="10" t="inlineStr">
        <is>
          <t>Rame (8.92 kg/dm³)</t>
        </is>
      </c>
      <c r="C97" s="2" t="n"/>
      <c r="D97" s="15">
        <f>IF(OR(D85="",D86="",D88=""),"",(2*D85*D86-D86^2)*D88*8.92/1000000)</f>
        <v/>
      </c>
      <c r="E97" s="2" t="n"/>
      <c r="F97" s="15">
        <f>IF(OR(F85="",F86="",F87="",F88=""),"",(F85+F86-F87)*F87*F88*8.92/1000000)</f>
        <v/>
      </c>
      <c r="G97" s="2" t="n"/>
      <c r="H97" s="15">
        <f>IF(OR(H85="",H86="",H87="",H88=""),"",(H85+2*H86-2*H87)*H87*H88*8.92/1000000)</f>
        <v/>
      </c>
      <c r="I97" s="2" t="n"/>
      <c r="J97" s="15">
        <f>IF(OR(J85="",J86="",J87="",J88=""),"",(J85+J86-J87)*J87*J88*8.92/1000000)</f>
        <v/>
      </c>
    </row>
    <row r="98" ht="15" customFormat="1" customHeight="1" s="1">
      <c r="A98" s="2" t="n"/>
      <c r="B98" s="10" t="n"/>
      <c r="C98" s="2" t="n"/>
      <c r="D98" s="11" t="n"/>
      <c r="E98" s="2" t="n"/>
      <c r="F98" s="11" t="n"/>
      <c r="G98" s="2" t="n"/>
      <c r="H98" s="11" t="n"/>
      <c r="I98" s="2" t="n"/>
      <c r="J98" s="11" t="n"/>
    </row>
    <row r="99" ht="15" customFormat="1" customHeight="1" s="1">
      <c r="A99" s="2" t="n"/>
      <c r="B99" s="10" t="inlineStr">
        <is>
          <t>Polietilene HDPE (0.95 kg/dm³)</t>
        </is>
      </c>
      <c r="C99" s="2" t="n"/>
      <c r="D99" s="15">
        <f>IF(OR(D85="",D86="",D88=""),"",(2*D85*D86-D86^2)*D88*0.95/1000000)</f>
        <v/>
      </c>
      <c r="E99" s="2" t="n"/>
      <c r="F99" s="15">
        <f>IF(OR(F85="",F86="",F87="",F88=""),"",(F85+F86-F87)*F87*F88*0.95/1000000)</f>
        <v/>
      </c>
      <c r="G99" s="2" t="n"/>
      <c r="H99" s="15">
        <f>IF(OR(H85="",H86="",H87="",H88=""),"",(H85+2*H86-2*H87)*H87*H88*0.95/1000000)</f>
        <v/>
      </c>
      <c r="I99" s="2" t="n"/>
      <c r="J99" s="15">
        <f>IF(OR(J85="",J86="",J87="",J88=""),"",(J85+J86-J87)*J87*J88*0.95/1000000)</f>
        <v/>
      </c>
    </row>
    <row r="100" ht="15" customFormat="1" customHeight="1" s="1">
      <c r="A100" s="2" t="n"/>
      <c r="B100" s="10" t="inlineStr">
        <is>
          <t>Teflon PTFE (2.20 kg/dm³)</t>
        </is>
      </c>
      <c r="C100" s="2" t="n"/>
      <c r="D100" s="15">
        <f>IF(OR(D85="",D86="",D88=""),"",(2*D85*D86-D86^2)*D88*2.2/1000000)</f>
        <v/>
      </c>
      <c r="E100" s="2" t="n"/>
      <c r="F100" s="15">
        <f>IF(OR(F85="",F86="",F87="",F88=""),"",(F85+F86-F87)*F87*F88*2.2/1000000)</f>
        <v/>
      </c>
      <c r="G100" s="2" t="n"/>
      <c r="H100" s="15">
        <f>IF(OR(H85="",H86="",H87="",H88=""),"",(H85+2*H86-2*H87)*H87*H88*2.2/1000000)</f>
        <v/>
      </c>
      <c r="I100" s="2" t="n"/>
      <c r="J100" s="15">
        <f>IF(OR(J85="",J86="",J87="",J88=""),"",(J85+J86-J87)*J87*J88*2.2/1000000)</f>
        <v/>
      </c>
    </row>
    <row r="101" ht="15" customFormat="1" customHeight="1" s="1">
      <c r="A101" s="2" t="n"/>
      <c r="B101" s="10" t="inlineStr">
        <is>
          <t>Derlin POM (1.41 kg/dm³)</t>
        </is>
      </c>
      <c r="C101" s="2" t="n"/>
      <c r="D101" s="15">
        <f>IF(OR(D85="",D86="",D88=""),"",(2*D85*D86-D86^2)*D88*1.41/1000000)</f>
        <v/>
      </c>
      <c r="E101" s="2" t="n"/>
      <c r="F101" s="15">
        <f>IF(OR(F85="",F86="",F87="",F88=""),"",(F85+F86-F87)*F87*F88*1.41/1000000)</f>
        <v/>
      </c>
      <c r="G101" s="2" t="n"/>
      <c r="H101" s="15">
        <f>IF(OR(H85="",H86="",H87="",H88=""),"",(H85+2*H86-2*H87)*H87*H88*1.41/1000000)</f>
        <v/>
      </c>
      <c r="I101" s="2" t="n"/>
      <c r="J101" s="15">
        <f>IF(OR(J85="",J86="",J87="",J88=""),"",(J85+J86-J87)*J87*J88*1.41/1000000)</f>
        <v/>
      </c>
    </row>
    <row r="102" ht="15" customHeight="1" s="36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2" t="n"/>
    </row>
    <row r="103" ht="18" customHeight="1" s="36">
      <c r="A103" s="2" t="n"/>
      <c r="B103" s="30" t="inlineStr">
        <is>
          <t>GUIDA SEZ.4 — Angolare L Uguali: sezione = 2A·t−t².  Angolare L Disuguali: sezione = (A+B−t)·t.  Profilo U: sezione = (A+2B−2t)·t.  Profilo T: sezione = (A+B−t)·t.  Tutte le misure in mm — risultati in kg.</t>
        </is>
      </c>
      <c r="C103" s="18" t="n"/>
      <c r="D103" s="18" t="n"/>
      <c r="E103" s="18" t="n"/>
      <c r="F103" s="18" t="n"/>
      <c r="G103" s="18" t="n"/>
      <c r="H103" s="18" t="n"/>
      <c r="I103" s="18" t="n"/>
      <c r="J103" s="18" t="n"/>
    </row>
    <row r="104" ht="18" customHeight="1" s="36">
      <c r="A104" s="2" t="n"/>
      <c r="B104" s="18" t="n"/>
      <c r="C104" s="18" t="n"/>
      <c r="D104" s="18" t="n"/>
      <c r="E104" s="18" t="n"/>
      <c r="F104" s="18" t="n"/>
      <c r="G104" s="18" t="n"/>
      <c r="H104" s="18" t="n"/>
      <c r="I104" s="18" t="n"/>
      <c r="J104" s="18" t="n"/>
    </row>
    <row r="105" ht="15" customHeight="1" s="36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2" t="n"/>
    </row>
    <row r="106" ht="15" customHeight="1" s="3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2" t="n"/>
    </row>
    <row r="107" ht="15" customHeight="1" s="36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36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2" t="n"/>
    </row>
    <row r="109" ht="15" customHeight="1" s="36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2" t="n"/>
    </row>
    <row r="110" ht="15" customHeight="1" s="36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2" t="n"/>
    </row>
    <row r="111" ht="15" customHeight="1" s="36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2" t="n"/>
    </row>
    <row r="112" ht="15" customHeight="1" s="36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2" t="n"/>
    </row>
    <row r="113" ht="15" customHeight="1" s="36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2" t="n"/>
    </row>
    <row r="114" ht="15" customHeight="1" s="36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2" t="n"/>
    </row>
    <row r="115" ht="15" customHeight="1" s="36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</row>
    <row r="116" ht="15" customHeight="1" s="3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2" t="n"/>
    </row>
    <row r="117" ht="15" customHeight="1" s="36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2" t="n"/>
    </row>
    <row r="118" ht="15" customHeight="1" s="36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2" t="n"/>
    </row>
    <row r="119" ht="15" customHeight="1" s="36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2" t="n"/>
    </row>
    <row r="120" ht="15" customHeight="1" s="36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2" t="n"/>
    </row>
    <row r="121" ht="15" customHeight="1" s="36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2" t="n"/>
    </row>
    <row r="122" ht="15" customHeight="1" s="36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2" t="n"/>
    </row>
    <row r="123" ht="15" customHeight="1" s="36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5" customHeight="1" s="36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2" t="n"/>
    </row>
    <row r="125" ht="15" customHeight="1" s="36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2" t="n"/>
    </row>
    <row r="126" ht="15" customHeight="1" s="3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2" t="n"/>
    </row>
    <row r="127" ht="15" customHeight="1" s="36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2" t="n"/>
    </row>
    <row r="128" ht="15" customHeight="1" s="36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2" t="n"/>
    </row>
    <row r="129" ht="15" customHeight="1" s="36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2" t="n"/>
    </row>
    <row r="130" ht="15" customHeight="1" s="36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2" t="n"/>
    </row>
    <row r="131" ht="15" customHeight="1" s="36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2" t="n"/>
    </row>
    <row r="132" ht="15" customHeight="1" s="36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2" t="n"/>
    </row>
    <row r="133" ht="15" customHeight="1" s="36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2" t="n"/>
    </row>
    <row r="134" ht="15" customHeight="1" s="36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2" t="n"/>
    </row>
    <row r="135" ht="15" customHeight="1" s="36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2" t="n"/>
    </row>
    <row r="136" ht="15" customHeight="1" s="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</row>
    <row r="137" ht="15" customHeight="1" s="36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2" t="n"/>
    </row>
    <row r="138" ht="15" customHeight="1" s="36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2" t="n"/>
    </row>
    <row r="139" ht="15" customHeight="1" s="36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36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2" t="n"/>
    </row>
    <row r="141" ht="15" customHeight="1" s="36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2" t="n"/>
    </row>
    <row r="142" ht="15" customHeight="1" s="36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2" t="n"/>
    </row>
    <row r="143" ht="15" customHeight="1" s="36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2" t="n"/>
    </row>
    <row r="144" ht="15" customHeight="1" s="36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2" t="n"/>
    </row>
    <row r="145" ht="15" customHeight="1" s="36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2" t="n"/>
    </row>
    <row r="146" ht="15" customHeight="1" s="3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2" t="n"/>
    </row>
    <row r="147" ht="15" customHeight="1" s="36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2" t="n"/>
    </row>
    <row r="148" ht="15" customHeight="1" s="36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2" t="n"/>
    </row>
    <row r="149" ht="15" customHeight="1" s="36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2" t="n"/>
    </row>
    <row r="150" ht="15" customHeight="1" s="36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</row>
    <row r="152" hidden="1" ht="15" customHeight="1" s="36"/>
    <row r="153" hidden="1" ht="15" customHeight="1" s="36"/>
    <row r="154" hidden="1" ht="15" customHeight="1" s="36"/>
    <row r="155" hidden="1" ht="15" customHeight="1" s="36"/>
    <row r="156" hidden="1" ht="15" customHeight="1" s="36"/>
    <row r="157" hidden="1" ht="15" customHeight="1" s="36"/>
    <row r="158" hidden="1" ht="15" customHeight="1" s="36"/>
    <row r="159" hidden="1" ht="15" customHeight="1" s="36"/>
    <row r="160" hidden="1" ht="15" customHeight="1" s="36"/>
    <row r="161" hidden="1" ht="15" customHeight="1" s="36"/>
    <row r="162" hidden="1" ht="15" customHeight="1" s="36"/>
    <row r="163" hidden="1" ht="15" customHeight="1" s="36"/>
    <row r="164" hidden="1" ht="15" customHeight="1" s="36"/>
    <row r="165" hidden="1" ht="15" customHeight="1" s="36"/>
    <row r="166" hidden="1" ht="15" customHeight="1" s="36"/>
    <row r="167" hidden="1" ht="15" customHeight="1" s="36"/>
    <row r="168" hidden="1" ht="15" customHeight="1" s="36"/>
    <row r="169" hidden="1" ht="15" customHeight="1" s="36"/>
    <row r="170" hidden="1" ht="15" customHeight="1" s="36"/>
    <row r="171" hidden="1" ht="15" customHeight="1" s="36"/>
    <row r="172" hidden="1" ht="15" customHeight="1" s="36"/>
    <row r="173" hidden="1" ht="15" customHeight="1" s="36"/>
    <row r="174" hidden="1" ht="15" customHeight="1" s="36"/>
    <row r="175" hidden="1" ht="15" customHeight="1" s="36"/>
    <row r="176" hidden="1" ht="15" customHeight="1" s="36"/>
    <row r="177" hidden="1" ht="15" customHeight="1" s="36"/>
    <row r="178" hidden="1" ht="15" customHeight="1" s="36"/>
    <row r="179" hidden="1" ht="15" customHeight="1" s="36"/>
    <row r="180" hidden="1" ht="15" customHeight="1" s="36"/>
    <row r="181" hidden="1" ht="15" customHeight="1" s="36"/>
    <row r="182" hidden="1" ht="15" customHeight="1" s="36"/>
    <row r="183" hidden="1" ht="15" customHeight="1" s="36"/>
    <row r="184" hidden="1" ht="15" customHeight="1" s="36"/>
    <row r="185" hidden="1" ht="15" customHeight="1" s="36"/>
    <row r="186" hidden="1" ht="15" customHeight="1" s="36"/>
    <row r="187" hidden="1" ht="15" customHeight="1" s="36"/>
    <row r="188" hidden="1" ht="15" customHeight="1" s="36"/>
    <row r="189" hidden="1" ht="15" customHeight="1" s="36"/>
    <row r="190" hidden="1" ht="15" customHeight="1" s="36"/>
    <row r="191" hidden="1" ht="15" customHeight="1" s="36"/>
    <row r="192" hidden="1" ht="15" customHeight="1" s="36"/>
    <row r="193" hidden="1" ht="15" customHeight="1" s="36"/>
    <row r="194" hidden="1" ht="15" customHeight="1" s="36"/>
    <row r="195" hidden="1" ht="15" customHeight="1" s="36"/>
    <row r="196" hidden="1" ht="15" customHeight="1" s="36"/>
    <row r="197" hidden="1" ht="15" customHeight="1" s="36"/>
    <row r="198" hidden="1" ht="15" customHeight="1" s="36"/>
    <row r="199" hidden="1" ht="15" customHeight="1" s="36"/>
    <row r="200" hidden="1" ht="15" customHeight="1" s="36"/>
    <row r="201" hidden="1" ht="15" customHeight="1" s="36"/>
    <row r="202" hidden="1" ht="15" customHeight="1" s="36"/>
    <row r="203" hidden="1" ht="15" customHeight="1" s="36"/>
    <row r="204" hidden="1" ht="15" customHeight="1" s="36"/>
    <row r="205" hidden="1" ht="15" customHeight="1" s="36"/>
    <row r="206" hidden="1" ht="15" customHeight="1" s="36"/>
    <row r="207" hidden="1" ht="15" customHeight="1" s="36"/>
    <row r="208" hidden="1" ht="15" customHeight="1" s="36"/>
    <row r="209" hidden="1" ht="15" customHeight="1" s="36"/>
    <row r="210" hidden="1" ht="15" customHeight="1" s="36"/>
    <row r="211" hidden="1" ht="15" customHeight="1" s="36"/>
    <row r="212" hidden="1" ht="15" customHeight="1" s="36"/>
    <row r="213" hidden="1" ht="15" customHeight="1" s="36"/>
    <row r="214" hidden="1" ht="15" customHeight="1" s="36"/>
    <row r="215" hidden="1" ht="15" customHeight="1" s="36"/>
    <row r="216" hidden="1" ht="15" customHeight="1" s="36"/>
    <row r="217" hidden="1" ht="15" customHeight="1" s="36"/>
    <row r="218" hidden="1" ht="15" customHeight="1" s="36"/>
    <row r="219" hidden="1" ht="15" customHeight="1" s="36"/>
    <row r="220" hidden="1" ht="15" customHeight="1" s="36"/>
    <row r="221" hidden="1" ht="15" customHeight="1" s="36"/>
    <row r="222" hidden="1" ht="15" customHeight="1" s="36"/>
    <row r="223" hidden="1" ht="15" customHeight="1" s="36"/>
    <row r="224" hidden="1" ht="15" customHeight="1" s="36"/>
    <row r="225" hidden="1" ht="15" customHeight="1" s="36"/>
    <row r="226" hidden="1" ht="15" customHeight="1" s="36"/>
    <row r="227" hidden="1" ht="15" customHeight="1" s="36"/>
    <row r="228" hidden="1" ht="15" customHeight="1" s="36"/>
    <row r="229" hidden="1" ht="15" customHeight="1" s="36"/>
    <row r="230" hidden="1" ht="15" customHeight="1" s="36"/>
    <row r="231" hidden="1" ht="15" customHeight="1" s="36"/>
    <row r="232" hidden="1" ht="15" customHeight="1" s="36"/>
    <row r="233" hidden="1" ht="15" customHeight="1" s="36"/>
    <row r="234" hidden="1" ht="15" customHeight="1" s="36"/>
    <row r="235" hidden="1" ht="15" customHeight="1" s="36"/>
    <row r="236" hidden="1" ht="15" customHeight="1" s="36"/>
    <row r="237" hidden="1" ht="15" customHeight="1" s="36"/>
    <row r="238" hidden="1" ht="15" customHeight="1" s="36"/>
    <row r="239" hidden="1" ht="15" customHeight="1" s="36"/>
    <row r="240" hidden="1" ht="15" customHeight="1" s="36"/>
    <row r="241" hidden="1" ht="15" customHeight="1" s="36"/>
    <row r="242" hidden="1" ht="15" customHeight="1" s="36"/>
    <row r="243" hidden="1" ht="15" customHeight="1" s="36"/>
    <row r="244" hidden="1" ht="15" customHeight="1" s="36"/>
    <row r="245" hidden="1" ht="15" customHeight="1" s="36"/>
    <row r="246" hidden="1" ht="15" customHeight="1" s="36"/>
    <row r="247" hidden="1" ht="15" customHeight="1" s="36"/>
    <row r="248" hidden="1" ht="15" customHeight="1" s="36"/>
    <row r="249" hidden="1" ht="15" customHeight="1" s="36"/>
    <row r="250" hidden="1" ht="15" customHeight="1" s="36"/>
    <row r="251" hidden="1" ht="15" customHeight="1" s="36"/>
    <row r="252" hidden="1" ht="15" customHeight="1" s="36"/>
    <row r="253" hidden="1" ht="15" customHeight="1" s="36"/>
    <row r="254" hidden="1" ht="15" customHeight="1" s="36"/>
    <row r="255" hidden="1" ht="15" customHeight="1" s="36"/>
    <row r="256" hidden="1" ht="15" customHeight="1" s="36"/>
    <row r="257" hidden="1" ht="15" customHeight="1" s="36"/>
    <row r="258" hidden="1" ht="15" customHeight="1" s="36"/>
    <row r="259" hidden="1" ht="15" customHeight="1" s="36"/>
    <row r="260" hidden="1" ht="15" customHeight="1" s="36"/>
    <row r="261" hidden="1" ht="15" customHeight="1" s="36"/>
    <row r="262" hidden="1" ht="15" customHeight="1" s="36"/>
    <row r="263" hidden="1" ht="15" customHeight="1" s="36"/>
    <row r="264" hidden="1" ht="15" customHeight="1" s="36"/>
    <row r="265" hidden="1" ht="15" customHeight="1" s="36"/>
    <row r="266" hidden="1" ht="15" customHeight="1" s="36"/>
    <row r="267" hidden="1" ht="15" customHeight="1" s="36"/>
    <row r="268" hidden="1" ht="15" customHeight="1" s="36"/>
    <row r="269" hidden="1" ht="15" customHeight="1" s="36"/>
    <row r="270" hidden="1" ht="15" customHeight="1" s="36"/>
    <row r="271" hidden="1" ht="15" customHeight="1" s="36"/>
    <row r="272" hidden="1" ht="15" customHeight="1" s="36"/>
    <row r="273" hidden="1" ht="15" customHeight="1" s="36"/>
    <row r="274" hidden="1" ht="15" customHeight="1" s="36"/>
    <row r="275" hidden="1" ht="15" customHeight="1" s="36"/>
    <row r="276" hidden="1" ht="15" customHeight="1" s="36"/>
    <row r="277" hidden="1" ht="15" customHeight="1" s="36"/>
    <row r="278" hidden="1" ht="15" customHeight="1" s="36"/>
    <row r="279" hidden="1" ht="15" customHeight="1" s="36"/>
    <row r="280" hidden="1" ht="15" customHeight="1" s="36"/>
    <row r="281" hidden="1" ht="15" customHeight="1" s="36"/>
    <row r="282" hidden="1" ht="15" customHeight="1" s="36"/>
    <row r="283" hidden="1" ht="15" customHeight="1" s="36"/>
    <row r="284" hidden="1" ht="15" customHeight="1" s="36"/>
    <row r="285" hidden="1" ht="15" customHeight="1" s="36"/>
    <row r="286" hidden="1" ht="15" customHeight="1" s="36"/>
    <row r="287" hidden="1" ht="15" customHeight="1" s="36"/>
    <row r="288" hidden="1" ht="15" customHeight="1" s="36"/>
    <row r="289" hidden="1" ht="15" customHeight="1" s="36"/>
    <row r="290" hidden="1" ht="15" customHeight="1" s="36"/>
    <row r="291" hidden="1" ht="15" customHeight="1" s="36"/>
    <row r="292" hidden="1" ht="15" customHeight="1" s="36"/>
    <row r="293" hidden="1" ht="15" customHeight="1" s="36"/>
    <row r="294" hidden="1" ht="15" customHeight="1" s="36"/>
    <row r="295" hidden="1" ht="15" customHeight="1" s="36"/>
    <row r="296" hidden="1" ht="15" customHeight="1" s="36"/>
    <row r="297" hidden="1" ht="15" customHeight="1" s="36"/>
    <row r="298" hidden="1" ht="15" customHeight="1" s="36"/>
    <row r="299" hidden="1" ht="15" customHeight="1" s="36"/>
    <row r="300" hidden="1" ht="15" customHeight="1" s="36"/>
    <row r="301" hidden="1" ht="15" customHeight="1" s="36"/>
    <row r="302" hidden="1" ht="15" customHeight="1" s="36"/>
    <row r="303" hidden="1" ht="15" customHeight="1" s="36"/>
    <row r="304" hidden="1" ht="15" customHeight="1" s="36"/>
    <row r="305" hidden="1" ht="15" customHeight="1" s="36"/>
    <row r="306" hidden="1" ht="15" customHeight="1" s="36"/>
    <row r="307" hidden="1" ht="15" customHeight="1" s="36"/>
    <row r="308" hidden="1" ht="15" customHeight="1" s="36"/>
    <row r="309" hidden="1" ht="15" customHeight="1" s="36"/>
    <row r="310" hidden="1" ht="15" customHeight="1" s="36"/>
    <row r="311" hidden="1" ht="15" customHeight="1" s="36"/>
    <row r="312" hidden="1" ht="15" customHeight="1" s="36"/>
    <row r="313" hidden="1" ht="15" customHeight="1" s="36"/>
    <row r="314" hidden="1" ht="15" customHeight="1" s="36"/>
    <row r="315" hidden="1" ht="15" customHeight="1" s="36"/>
    <row r="316" hidden="1" ht="15" customHeight="1" s="36"/>
    <row r="317" hidden="1" ht="15" customHeight="1" s="36"/>
    <row r="318" hidden="1" ht="15" customHeight="1" s="36"/>
    <row r="319" hidden="1" ht="15" customHeight="1" s="36"/>
    <row r="320" hidden="1" ht="15" customHeight="1" s="36"/>
    <row r="321" hidden="1" ht="15" customHeight="1" s="36"/>
    <row r="322" hidden="1" ht="15" customHeight="1" s="36"/>
    <row r="323" hidden="1" ht="15" customHeight="1" s="36"/>
    <row r="324" hidden="1" ht="15" customHeight="1" s="36"/>
    <row r="325" hidden="1" ht="15" customHeight="1" s="36"/>
    <row r="326" hidden="1" ht="15" customHeight="1" s="36"/>
    <row r="327" hidden="1" ht="15" customHeight="1" s="36"/>
    <row r="328" hidden="1" ht="15" customHeight="1" s="36"/>
    <row r="329" hidden="1" ht="15" customHeight="1" s="36"/>
    <row r="330" hidden="1" ht="15" customHeight="1" s="36"/>
    <row r="331" hidden="1" ht="15" customHeight="1" s="36"/>
    <row r="332" hidden="1" ht="15" customHeight="1" s="36"/>
    <row r="333" hidden="1" ht="15" customHeight="1" s="36"/>
    <row r="334" hidden="1" ht="15" customHeight="1" s="36"/>
    <row r="335" hidden="1" ht="15" customHeight="1" s="36"/>
    <row r="336" hidden="1" ht="15" customHeight="1" s="36"/>
    <row r="337" hidden="1" ht="15" customHeight="1" s="36"/>
    <row r="338" hidden="1" ht="15" customHeight="1" s="36"/>
    <row r="339" hidden="1" ht="15" customHeight="1" s="36"/>
    <row r="340" hidden="1" ht="15" customHeight="1" s="36"/>
    <row r="341" hidden="1" ht="15" customHeight="1" s="36"/>
    <row r="342" hidden="1" ht="15" customHeight="1" s="36"/>
    <row r="343" hidden="1" ht="15" customHeight="1" s="36"/>
    <row r="344" hidden="1" ht="15" customHeight="1" s="36"/>
    <row r="345" hidden="1" ht="15" customHeight="1" s="36"/>
    <row r="346" hidden="1" ht="15" customHeight="1" s="36"/>
    <row r="347" hidden="1" ht="15" customHeight="1" s="36"/>
    <row r="348" hidden="1" ht="15" customHeight="1" s="36"/>
    <row r="349" hidden="1" ht="15" customHeight="1" s="36"/>
    <row r="350" hidden="1" ht="15" customHeight="1" s="36"/>
    <row r="351" hidden="1" ht="15" customHeight="1" s="36"/>
    <row r="352" hidden="1" ht="15" customHeight="1" s="36"/>
    <row r="353" hidden="1" ht="15" customHeight="1" s="36"/>
    <row r="354" hidden="1" ht="15" customHeight="1" s="36"/>
    <row r="355" hidden="1" ht="15" customHeight="1" s="36"/>
    <row r="356" hidden="1" ht="15" customHeight="1" s="36"/>
    <row r="357" hidden="1" ht="15" customHeight="1" s="36"/>
    <row r="358" hidden="1" ht="15" customHeight="1" s="36"/>
    <row r="359" hidden="1" ht="15" customHeight="1" s="36"/>
    <row r="360" hidden="1" ht="15" customHeight="1" s="36"/>
    <row r="361" hidden="1" ht="15" customHeight="1" s="36"/>
    <row r="362" hidden="1" ht="15" customHeight="1" s="36"/>
    <row r="363" hidden="1" ht="15" customHeight="1" s="36"/>
    <row r="364" hidden="1" ht="15" customHeight="1" s="36"/>
    <row r="365" hidden="1" ht="15" customHeight="1" s="36"/>
    <row r="366" hidden="1" ht="15" customHeight="1" s="36"/>
    <row r="367" hidden="1" ht="15" customHeight="1" s="36"/>
    <row r="368" hidden="1" ht="15" customHeight="1" s="36"/>
    <row r="369" hidden="1" ht="15" customHeight="1" s="36"/>
    <row r="370" hidden="1" ht="15" customHeight="1" s="36"/>
    <row r="371" hidden="1" ht="15" customHeight="1" s="36"/>
    <row r="372" hidden="1" ht="15" customHeight="1" s="36"/>
    <row r="373" hidden="1" ht="15" customHeight="1" s="36"/>
    <row r="374" hidden="1" ht="15" customHeight="1" s="36"/>
    <row r="375" hidden="1" ht="15" customHeight="1" s="36"/>
    <row r="376" hidden="1" ht="15" customHeight="1" s="36"/>
    <row r="377" hidden="1" ht="15" customHeight="1" s="36"/>
    <row r="378" hidden="1" ht="15" customHeight="1" s="36"/>
    <row r="379" hidden="1" ht="15" customHeight="1" s="36"/>
    <row r="380" hidden="1" ht="15" customHeight="1" s="36"/>
    <row r="381" hidden="1" ht="15" customHeight="1" s="36"/>
    <row r="382" hidden="1" ht="15" customHeight="1" s="36"/>
    <row r="383" hidden="1" ht="15" customHeight="1" s="36"/>
    <row r="384" hidden="1" ht="15" customHeight="1" s="36"/>
    <row r="385" hidden="1" ht="15" customHeight="1" s="36"/>
    <row r="386" hidden="1" ht="15" customHeight="1" s="36"/>
    <row r="387" hidden="1" ht="15" customHeight="1" s="36"/>
    <row r="388" hidden="1" ht="15" customHeight="1" s="36"/>
    <row r="389" hidden="1" ht="15" customHeight="1" s="36"/>
    <row r="390" hidden="1" ht="15" customHeight="1" s="36"/>
    <row r="391" hidden="1" ht="15" customHeight="1" s="36"/>
    <row r="392" hidden="1" ht="15" customHeight="1" s="36"/>
    <row r="393" hidden="1" ht="15" customHeight="1" s="36"/>
    <row r="394" hidden="1" ht="15" customHeight="1" s="36"/>
    <row r="395" hidden="1" ht="15" customHeight="1" s="36"/>
    <row r="396" hidden="1" ht="15" customHeight="1" s="36"/>
    <row r="397" hidden="1" ht="15" customHeight="1" s="36"/>
    <row r="398" hidden="1" ht="15" customHeight="1" s="36"/>
    <row r="399" hidden="1" ht="15" customHeight="1" s="36"/>
    <row r="400" hidden="1" ht="15" customHeight="1" s="36"/>
    <row r="401" hidden="1" ht="15" customHeight="1" s="36"/>
    <row r="402" hidden="1" ht="15" customHeight="1" s="36"/>
    <row r="403" hidden="1" ht="15" customHeight="1" s="36"/>
    <row r="404" hidden="1" ht="15" customHeight="1" s="36"/>
    <row r="405" hidden="1" ht="15" customHeight="1" s="36"/>
    <row r="406" hidden="1" ht="15" customHeight="1" s="36"/>
    <row r="407" hidden="1" ht="15" customHeight="1" s="36"/>
    <row r="408" hidden="1" ht="15" customHeight="1" s="36"/>
    <row r="409" hidden="1" ht="15" customHeight="1" s="36"/>
    <row r="410" hidden="1" ht="15" customHeight="1" s="36"/>
    <row r="411" hidden="1" ht="15" customHeight="1" s="36"/>
    <row r="412" hidden="1" ht="15" customHeight="1" s="36"/>
    <row r="413" hidden="1" ht="15" customHeight="1" s="36"/>
    <row r="414" hidden="1" ht="15" customHeight="1" s="36"/>
    <row r="415" hidden="1" ht="15" customHeight="1" s="36"/>
    <row r="416" hidden="1" ht="15" customHeight="1" s="36"/>
    <row r="417" hidden="1" ht="15" customHeight="1" s="36"/>
    <row r="418" hidden="1" ht="15" customHeight="1" s="36"/>
    <row r="419" hidden="1" ht="15" customHeight="1" s="36"/>
    <row r="420" hidden="1" ht="15" customHeight="1" s="36"/>
    <row r="421" hidden="1" ht="15" customHeight="1" s="36"/>
    <row r="422" hidden="1" ht="15" customHeight="1" s="36"/>
    <row r="423" hidden="1" ht="15" customHeight="1" s="36"/>
    <row r="424" hidden="1" ht="15" customHeight="1" s="36"/>
    <row r="425" hidden="1" ht="15" customHeight="1" s="36"/>
    <row r="426" hidden="1" ht="15" customHeight="1" s="36"/>
    <row r="427" hidden="1" ht="15" customHeight="1" s="36"/>
    <row r="428" hidden="1" ht="15" customHeight="1" s="36"/>
    <row r="429" hidden="1" ht="15" customHeight="1" s="36"/>
    <row r="430" hidden="1" ht="15" customHeight="1" s="36"/>
    <row r="431" hidden="1" ht="15" customHeight="1" s="36"/>
    <row r="432" hidden="1" ht="15" customHeight="1" s="36"/>
    <row r="433" hidden="1" ht="15" customHeight="1" s="36"/>
    <row r="434" hidden="1" ht="15" customHeight="1" s="36"/>
    <row r="435" hidden="1" ht="15" customHeight="1" s="36"/>
    <row r="436" hidden="1" ht="15" customHeight="1" s="36"/>
    <row r="437" hidden="1" ht="15" customHeight="1" s="36"/>
    <row r="438" hidden="1" ht="15" customHeight="1" s="36"/>
    <row r="439" hidden="1" ht="15" customHeight="1" s="36"/>
    <row r="440" hidden="1" ht="15" customHeight="1" s="36"/>
    <row r="441" hidden="1" ht="15" customHeight="1" s="36"/>
    <row r="442" hidden="1" ht="15" customHeight="1" s="36"/>
    <row r="443" hidden="1" ht="15" customHeight="1" s="36"/>
    <row r="444" hidden="1" ht="15" customHeight="1" s="36"/>
    <row r="445" hidden="1" ht="15" customHeight="1" s="36"/>
    <row r="446" hidden="1" ht="15" customHeight="1" s="36"/>
    <row r="447" hidden="1" ht="15" customHeight="1" s="36"/>
    <row r="448" hidden="1" ht="15" customHeight="1" s="36"/>
    <row r="449" hidden="1" ht="15" customHeight="1" s="36"/>
    <row r="450" hidden="1" ht="15" customHeight="1" s="36"/>
    <row r="451" hidden="1" ht="15" customHeight="1" s="36"/>
    <row r="452" hidden="1" ht="15" customHeight="1" s="36"/>
    <row r="453" hidden="1" ht="15" customHeight="1" s="36"/>
    <row r="454" hidden="1" ht="15" customHeight="1" s="36"/>
    <row r="455" hidden="1" ht="15" customHeight="1" s="36"/>
    <row r="456" hidden="1" ht="15" customHeight="1" s="36"/>
    <row r="457" hidden="1" ht="15" customHeight="1" s="36"/>
    <row r="458" hidden="1" ht="15" customHeight="1" s="36"/>
    <row r="459" hidden="1" ht="15" customHeight="1" s="36"/>
    <row r="460" hidden="1" ht="15" customHeight="1" s="36"/>
    <row r="461" hidden="1" ht="15" customHeight="1" s="36"/>
    <row r="462" hidden="1" ht="15" customHeight="1" s="36"/>
    <row r="463" hidden="1" ht="15" customHeight="1" s="36"/>
    <row r="464" hidden="1" ht="15" customHeight="1" s="36"/>
    <row r="465" hidden="1" ht="15" customHeight="1" s="36"/>
    <row r="466" hidden="1" ht="15" customHeight="1" s="36"/>
    <row r="467" hidden="1" ht="15" customHeight="1" s="36"/>
    <row r="468" hidden="1" ht="15" customHeight="1" s="36"/>
    <row r="469" hidden="1" ht="15" customHeight="1" s="36"/>
    <row r="470" hidden="1" ht="15" customHeight="1" s="36"/>
    <row r="471" hidden="1" ht="15" customHeight="1" s="36"/>
    <row r="472" hidden="1" ht="15" customHeight="1" s="36"/>
    <row r="473" hidden="1" ht="15" customHeight="1" s="36"/>
    <row r="474" hidden="1" ht="15" customHeight="1" s="36"/>
    <row r="475" hidden="1" ht="15" customHeight="1" s="36"/>
    <row r="476" hidden="1" ht="15" customHeight="1" s="36"/>
    <row r="477" hidden="1" ht="15" customHeight="1" s="36"/>
    <row r="478" hidden="1" ht="15" customHeight="1" s="36"/>
    <row r="479" hidden="1" ht="15" customHeight="1" s="36"/>
    <row r="480" hidden="1" ht="15" customHeight="1" s="36"/>
    <row r="481" hidden="1" ht="15" customHeight="1" s="36"/>
    <row r="482" hidden="1" ht="15" customHeight="1" s="36"/>
    <row r="483" hidden="1" ht="15" customHeight="1" s="36"/>
    <row r="484" hidden="1" ht="15" customHeight="1" s="36"/>
    <row r="485" hidden="1" ht="15" customHeight="1" s="36"/>
    <row r="486" hidden="1" ht="15" customHeight="1" s="36"/>
    <row r="487" hidden="1" ht="15" customHeight="1" s="36"/>
    <row r="488" hidden="1" ht="15" customHeight="1" s="36"/>
    <row r="489" hidden="1" ht="15" customHeight="1" s="36"/>
    <row r="490" hidden="1" ht="15" customHeight="1" s="36"/>
    <row r="491" hidden="1" ht="15" customHeight="1" s="36"/>
    <row r="492" hidden="1" ht="15" customHeight="1" s="36"/>
    <row r="493" hidden="1" ht="15" customHeight="1" s="36"/>
    <row r="494" hidden="1" ht="15" customHeight="1" s="36"/>
    <row r="495" hidden="1" ht="15" customHeight="1" s="36"/>
    <row r="496" hidden="1" ht="15" customHeight="1" s="36"/>
    <row r="497" hidden="1" ht="15" customHeight="1" s="36"/>
    <row r="498" hidden="1" ht="15" customHeight="1" s="36"/>
    <row r="499" hidden="1" ht="15" customHeight="1" s="36"/>
    <row r="500" hidden="1" ht="15" customHeight="1" s="36"/>
    <row r="501" hidden="1" ht="15" customHeight="1" s="36"/>
    <row r="502" hidden="1" ht="15" customHeight="1" s="36"/>
    <row r="503" hidden="1" ht="15" customHeight="1" s="36"/>
    <row r="504" hidden="1" ht="15" customHeight="1" s="36"/>
    <row r="505" hidden="1" ht="15" customHeight="1" s="36"/>
    <row r="506" hidden="1" ht="15" customHeight="1" s="36"/>
    <row r="507" hidden="1" ht="15" customHeight="1" s="36"/>
    <row r="508" hidden="1" ht="15" customHeight="1" s="36"/>
    <row r="509" hidden="1" ht="15" customHeight="1" s="36"/>
    <row r="510" hidden="1" ht="15" customHeight="1" s="36"/>
    <row r="511" hidden="1" ht="15" customHeight="1" s="36"/>
    <row r="512" hidden="1" ht="15" customHeight="1" s="36"/>
    <row r="513" hidden="1" ht="15" customHeight="1" s="36"/>
    <row r="514" hidden="1" ht="15" customHeight="1" s="36"/>
    <row r="515" hidden="1" ht="15" customHeight="1" s="36"/>
    <row r="516" hidden="1" ht="15" customHeight="1" s="36"/>
    <row r="517" hidden="1" ht="15" customHeight="1" s="36"/>
    <row r="518" hidden="1" ht="15" customHeight="1" s="36"/>
    <row r="519" hidden="1" ht="15" customHeight="1" s="36"/>
    <row r="520" hidden="1" ht="15" customHeight="1" s="36"/>
    <row r="521" hidden="1" ht="15" customHeight="1" s="36"/>
    <row r="522" hidden="1" ht="15" customHeight="1" s="36"/>
    <row r="523" hidden="1" ht="15" customHeight="1" s="36"/>
    <row r="524" hidden="1" ht="15" customHeight="1" s="36"/>
    <row r="525" hidden="1" ht="15" customHeight="1" s="36"/>
    <row r="526" hidden="1" ht="15" customHeight="1" s="36"/>
    <row r="527" hidden="1" ht="15" customHeight="1" s="36"/>
    <row r="528" hidden="1" ht="15" customHeight="1" s="36"/>
    <row r="529" hidden="1" ht="15" customHeight="1" s="36"/>
    <row r="530" hidden="1" ht="15" customHeight="1" s="36"/>
    <row r="531" hidden="1" ht="15" customHeight="1" s="36"/>
    <row r="532" hidden="1" ht="15" customHeight="1" s="36"/>
    <row r="533" hidden="1" ht="15" customHeight="1" s="36"/>
    <row r="534" hidden="1" ht="15" customHeight="1" s="36"/>
    <row r="535" hidden="1" ht="15" customHeight="1" s="36"/>
    <row r="536" hidden="1" ht="15" customHeight="1" s="36"/>
    <row r="537" hidden="1" ht="15" customHeight="1" s="36"/>
    <row r="538" hidden="1" ht="15" customHeight="1" s="36"/>
    <row r="539" hidden="1" ht="15" customHeight="1" s="36"/>
    <row r="540" hidden="1" ht="15" customHeight="1" s="36"/>
    <row r="541" hidden="1" ht="15" customHeight="1" s="36"/>
    <row r="542" hidden="1" ht="15" customHeight="1" s="36"/>
    <row r="543" hidden="1" ht="15" customHeight="1" s="36"/>
    <row r="544" hidden="1" ht="15" customHeight="1" s="36"/>
    <row r="545" hidden="1" ht="15" customHeight="1" s="36"/>
    <row r="546" hidden="1" ht="15" customHeight="1" s="36"/>
    <row r="547" hidden="1" ht="15" customHeight="1" s="36"/>
    <row r="548" hidden="1" ht="15" customHeight="1" s="36"/>
    <row r="549" hidden="1" ht="15" customHeight="1" s="36"/>
    <row r="550" hidden="1" ht="15" customHeight="1" s="36"/>
    <row r="551" hidden="1" ht="15" customHeight="1" s="36"/>
    <row r="552" hidden="1" ht="15" customHeight="1" s="36"/>
    <row r="553" hidden="1" ht="15" customHeight="1" s="36"/>
    <row r="554" hidden="1" ht="15" customHeight="1" s="36"/>
    <row r="555" hidden="1" ht="15" customHeight="1" s="36"/>
    <row r="556" hidden="1" ht="15" customHeight="1" s="36"/>
    <row r="557" hidden="1" ht="15" customHeight="1" s="36"/>
    <row r="558" hidden="1" ht="15" customHeight="1" s="36"/>
    <row r="559" hidden="1" ht="15" customHeight="1" s="36"/>
    <row r="560" hidden="1" ht="15" customHeight="1" s="36"/>
    <row r="561" hidden="1" ht="15" customHeight="1" s="36"/>
    <row r="562" hidden="1" ht="15" customHeight="1" s="36"/>
    <row r="563" hidden="1" ht="15" customHeight="1" s="36"/>
    <row r="564" hidden="1" ht="15" customHeight="1" s="36"/>
    <row r="565" hidden="1" ht="15" customHeight="1" s="36"/>
    <row r="566" hidden="1" ht="15" customHeight="1" s="36"/>
    <row r="567" hidden="1" ht="15" customHeight="1" s="36"/>
    <row r="568" hidden="1" ht="15" customHeight="1" s="36"/>
    <row r="569" hidden="1" ht="15" customHeight="1" s="36"/>
    <row r="570" hidden="1" ht="15" customHeight="1" s="36"/>
    <row r="571" hidden="1" ht="15" customHeight="1" s="36"/>
    <row r="572" hidden="1" ht="15" customHeight="1" s="36"/>
    <row r="573" hidden="1" ht="15" customHeight="1" s="36"/>
    <row r="574" hidden="1" ht="15" customHeight="1" s="36"/>
    <row r="575" hidden="1" ht="15" customHeight="1" s="36"/>
    <row r="576" hidden="1" ht="15" customHeight="1" s="36"/>
    <row r="577" hidden="1" ht="15" customHeight="1" s="36"/>
    <row r="578" hidden="1" ht="15" customHeight="1" s="36"/>
    <row r="579" hidden="1" ht="15" customHeight="1" s="36"/>
    <row r="580" hidden="1" ht="15" customHeight="1" s="36"/>
    <row r="581" hidden="1" ht="15" customHeight="1" s="36"/>
    <row r="582" hidden="1" ht="15" customHeight="1" s="36"/>
    <row r="583" hidden="1" ht="15" customHeight="1" s="36"/>
    <row r="584" hidden="1" ht="15" customHeight="1" s="36"/>
    <row r="585" hidden="1" ht="15" customHeight="1" s="36"/>
    <row r="586" hidden="1" ht="15" customHeight="1" s="36"/>
    <row r="587" hidden="1" ht="15" customHeight="1" s="36"/>
    <row r="588" hidden="1" ht="15" customHeight="1" s="36"/>
    <row r="589" hidden="1" ht="15" customHeight="1" s="36"/>
    <row r="590" hidden="1" ht="15" customHeight="1" s="36"/>
    <row r="591" hidden="1" ht="15" customHeight="1" s="36"/>
    <row r="592" hidden="1" ht="15" customHeight="1" s="36"/>
    <row r="593" hidden="1" ht="15" customHeight="1" s="36"/>
    <row r="594" hidden="1" ht="15" customHeight="1" s="36"/>
    <row r="595" hidden="1" ht="15" customHeight="1" s="36"/>
    <row r="596" hidden="1" ht="15" customHeight="1" s="36"/>
    <row r="597" hidden="1" ht="15" customHeight="1" s="36"/>
    <row r="598" hidden="1" ht="15" customHeight="1" s="36"/>
    <row r="599" hidden="1" ht="15" customHeight="1" s="36"/>
    <row r="600" hidden="1" ht="15" customHeight="1" s="36"/>
    <row r="601" hidden="1" ht="15" customHeight="1" s="36"/>
    <row r="602" hidden="1" ht="15" customHeight="1" s="36"/>
    <row r="603" hidden="1" ht="15" customHeight="1" s="36"/>
    <row r="604" hidden="1" ht="15" customHeight="1" s="36"/>
    <row r="605" hidden="1" ht="15" customHeight="1" s="36"/>
    <row r="606" hidden="1" ht="15" customHeight="1" s="36"/>
    <row r="607" hidden="1" ht="15" customHeight="1" s="36"/>
    <row r="608" hidden="1" ht="15" customHeight="1" s="36"/>
    <row r="609" hidden="1" ht="15" customHeight="1" s="36"/>
    <row r="610" hidden="1" ht="15" customHeight="1" s="36"/>
    <row r="611" hidden="1" ht="15" customHeight="1" s="36"/>
    <row r="612" hidden="1" ht="15" customHeight="1" s="36"/>
    <row r="613" hidden="1" ht="15" customHeight="1" s="36"/>
    <row r="614" hidden="1" ht="15" customHeight="1" s="36"/>
    <row r="615" hidden="1" ht="15" customHeight="1" s="36"/>
    <row r="616" hidden="1" ht="15" customHeight="1" s="36"/>
    <row r="617" hidden="1" ht="15" customHeight="1" s="36"/>
    <row r="618" hidden="1" ht="15" customHeight="1" s="36"/>
    <row r="619" hidden="1" ht="15" customHeight="1" s="36"/>
    <row r="620" hidden="1" ht="15" customHeight="1" s="36"/>
    <row r="621" hidden="1" ht="15" customHeight="1" s="36"/>
    <row r="622" hidden="1" ht="15" customHeight="1" s="36"/>
    <row r="623" hidden="1" ht="15" customHeight="1" s="36"/>
    <row r="624" hidden="1" ht="15" customHeight="1" s="36"/>
    <row r="625" hidden="1" ht="15" customHeight="1" s="36"/>
    <row r="626" hidden="1" ht="15" customHeight="1" s="36"/>
    <row r="627" hidden="1" ht="15" customHeight="1" s="36"/>
    <row r="628" hidden="1" ht="15" customHeight="1" s="36"/>
    <row r="629" hidden="1" ht="15" customHeight="1" s="36"/>
    <row r="630" hidden="1" ht="15" customHeight="1" s="36"/>
    <row r="631" hidden="1" ht="15" customHeight="1" s="36"/>
    <row r="632" hidden="1" ht="15" customHeight="1" s="36"/>
    <row r="633" hidden="1" ht="15" customHeight="1" s="36"/>
    <row r="634" hidden="1" ht="15" customHeight="1" s="36"/>
    <row r="635" hidden="1" ht="15" customHeight="1" s="36"/>
    <row r="636" hidden="1" ht="15" customHeight="1" s="36"/>
    <row r="637" hidden="1" ht="15" customHeight="1" s="36"/>
    <row r="638" hidden="1" ht="15" customHeight="1" s="36"/>
    <row r="639" hidden="1" ht="15" customHeight="1" s="36"/>
    <row r="640" hidden="1" ht="15" customHeight="1" s="36"/>
    <row r="641" hidden="1" ht="15" customHeight="1" s="36"/>
    <row r="642" hidden="1" ht="15" customHeight="1" s="36"/>
    <row r="643" hidden="1" ht="15" customHeight="1" s="36"/>
    <row r="644" hidden="1" ht="15" customHeight="1" s="36"/>
    <row r="645" hidden="1" ht="15" customHeight="1" s="36"/>
    <row r="646" hidden="1" ht="15" customHeight="1" s="36"/>
    <row r="647" hidden="1" ht="15" customHeight="1" s="36"/>
    <row r="648" hidden="1" ht="15" customHeight="1" s="36"/>
    <row r="649" hidden="1" ht="15" customHeight="1" s="36"/>
    <row r="650" hidden="1" ht="15" customHeight="1" s="36"/>
    <row r="651" hidden="1" ht="15" customHeight="1" s="36"/>
    <row r="652" hidden="1" ht="15" customHeight="1" s="36"/>
    <row r="653" hidden="1" ht="15" customHeight="1" s="36"/>
    <row r="654" hidden="1" ht="15" customHeight="1" s="36"/>
    <row r="655" hidden="1" ht="15" customHeight="1" s="36"/>
    <row r="656" hidden="1" ht="15" customHeight="1" s="36"/>
    <row r="657" hidden="1" ht="15" customHeight="1" s="36"/>
    <row r="658" hidden="1" ht="15" customHeight="1" s="36"/>
    <row r="659" hidden="1" ht="15" customHeight="1" s="36"/>
    <row r="660" hidden="1" ht="15" customHeight="1" s="36"/>
    <row r="661" hidden="1" ht="15" customHeight="1" s="36"/>
    <row r="662" hidden="1" ht="15" customHeight="1" s="36"/>
    <row r="663" hidden="1" ht="15" customHeight="1" s="36"/>
    <row r="664" hidden="1" ht="15" customHeight="1" s="36"/>
    <row r="665" hidden="1" ht="15" customHeight="1" s="36"/>
    <row r="666" hidden="1" ht="15" customHeight="1" s="36"/>
    <row r="667" hidden="1" ht="15" customHeight="1" s="36"/>
    <row r="668" hidden="1" ht="15" customHeight="1" s="36"/>
    <row r="669" hidden="1" ht="15" customHeight="1" s="36"/>
    <row r="670" hidden="1" ht="15" customHeight="1" s="36"/>
    <row r="671" hidden="1" ht="15" customHeight="1" s="36"/>
    <row r="672" hidden="1" ht="15" customHeight="1" s="36"/>
    <row r="673" hidden="1" ht="15" customHeight="1" s="36"/>
    <row r="674" hidden="1" ht="15" customHeight="1" s="36"/>
    <row r="675" hidden="1" ht="15" customHeight="1" s="36"/>
    <row r="676" hidden="1" ht="15" customHeight="1" s="36"/>
    <row r="677" hidden="1" ht="15" customHeight="1" s="36"/>
    <row r="678" hidden="1" ht="15" customHeight="1" s="36"/>
    <row r="679" hidden="1" ht="15" customHeight="1" s="36"/>
    <row r="680" hidden="1" ht="15" customHeight="1" s="36"/>
    <row r="681" hidden="1" ht="15" customHeight="1" s="36"/>
    <row r="682" hidden="1" ht="15" customHeight="1" s="36"/>
    <row r="683" hidden="1" ht="15" customHeight="1" s="36"/>
    <row r="684" hidden="1" ht="15" customHeight="1" s="36"/>
    <row r="685" hidden="1" ht="15" customHeight="1" s="36"/>
    <row r="686" hidden="1" ht="15" customHeight="1" s="36"/>
    <row r="687" hidden="1" ht="15" customHeight="1" s="36"/>
    <row r="688" hidden="1" ht="15" customHeight="1" s="36"/>
    <row r="689" hidden="1" ht="15" customHeight="1" s="36"/>
    <row r="690" hidden="1" ht="15" customHeight="1" s="36"/>
    <row r="691" hidden="1" ht="15" customHeight="1" s="36"/>
    <row r="692" hidden="1" ht="15" customHeight="1" s="36"/>
    <row r="693" hidden="1" ht="15" customHeight="1" s="36"/>
    <row r="694" hidden="1" ht="15" customHeight="1" s="36"/>
    <row r="695" hidden="1" ht="15" customHeight="1" s="36"/>
    <row r="696" hidden="1" ht="15" customHeight="1" s="36"/>
    <row r="697" hidden="1" ht="15" customHeight="1" s="36"/>
    <row r="698" hidden="1" ht="15" customHeight="1" s="36"/>
    <row r="699" hidden="1" ht="15" customHeight="1" s="36"/>
    <row r="700" hidden="1" ht="15" customHeight="1" s="36"/>
    <row r="701" hidden="1" ht="15" customHeight="1" s="36"/>
    <row r="702" hidden="1" ht="15" customHeight="1" s="36"/>
    <row r="703" hidden="1" ht="15" customHeight="1" s="36"/>
    <row r="704" hidden="1" ht="15" customHeight="1" s="36"/>
    <row r="705" hidden="1" ht="15" customHeight="1" s="36"/>
    <row r="706" hidden="1" ht="15" customHeight="1" s="36"/>
    <row r="707" hidden="1" ht="15" customHeight="1" s="36"/>
    <row r="708" hidden="1" ht="15" customHeight="1" s="36"/>
    <row r="709" hidden="1" ht="15" customHeight="1" s="36"/>
    <row r="710" hidden="1" ht="15" customHeight="1" s="36"/>
    <row r="711" hidden="1" ht="15" customHeight="1" s="36"/>
    <row r="712" hidden="1" ht="15" customHeight="1" s="36"/>
    <row r="713" hidden="1" ht="15" customHeight="1" s="36"/>
    <row r="714" hidden="1" ht="15" customHeight="1" s="36"/>
    <row r="715" hidden="1" ht="15" customHeight="1" s="36"/>
    <row r="716" hidden="1" ht="15" customHeight="1" s="36"/>
    <row r="717" hidden="1" ht="15" customHeight="1" s="36"/>
    <row r="718" hidden="1" ht="15" customHeight="1" s="36"/>
    <row r="719" hidden="1" ht="15" customHeight="1" s="36"/>
    <row r="720" hidden="1" ht="15" customHeight="1" s="36"/>
    <row r="721" hidden="1" ht="15" customHeight="1" s="36"/>
    <row r="722" hidden="1" ht="15" customHeight="1" s="36"/>
    <row r="723" hidden="1" ht="15" customHeight="1" s="36"/>
    <row r="724" hidden="1" ht="15" customHeight="1" s="36"/>
    <row r="725" hidden="1" ht="15" customHeight="1" s="36"/>
    <row r="726" hidden="1" ht="15" customHeight="1" s="36"/>
    <row r="727" hidden="1" ht="15" customHeight="1" s="36"/>
    <row r="728" hidden="1" ht="15" customHeight="1" s="36"/>
    <row r="729" hidden="1" ht="15" customHeight="1" s="36"/>
    <row r="730" hidden="1" ht="15" customHeight="1" s="36"/>
    <row r="731" hidden="1" ht="15" customHeight="1" s="36"/>
    <row r="732" hidden="1" ht="15" customHeight="1" s="36"/>
    <row r="733" hidden="1" ht="15" customHeight="1" s="36"/>
    <row r="734" hidden="1" ht="15" customHeight="1" s="36"/>
    <row r="735" hidden="1" ht="15" customHeight="1" s="36"/>
    <row r="736" hidden="1" ht="15" customHeight="1" s="36"/>
    <row r="737" hidden="1" ht="15" customHeight="1" s="36"/>
    <row r="738" hidden="1" ht="15" customHeight="1" s="36"/>
    <row r="739" hidden="1" ht="15" customHeight="1" s="36"/>
    <row r="740" hidden="1" ht="15" customHeight="1" s="36"/>
    <row r="741" hidden="1" ht="15" customHeight="1" s="36"/>
    <row r="742" hidden="1" ht="15" customHeight="1" s="36"/>
    <row r="743" hidden="1" ht="15" customHeight="1" s="36"/>
    <row r="744" hidden="1" ht="15" customHeight="1" s="36"/>
    <row r="745" hidden="1" ht="15" customHeight="1" s="36"/>
    <row r="746" hidden="1" ht="15" customHeight="1" s="36"/>
    <row r="747" hidden="1" ht="15" customHeight="1" s="36"/>
    <row r="748" hidden="1" ht="15" customHeight="1" s="36"/>
    <row r="749" hidden="1" ht="15" customHeight="1" s="36"/>
    <row r="750" hidden="1" ht="15" customHeight="1" s="36"/>
    <row r="751" hidden="1" ht="15" customHeight="1" s="36"/>
    <row r="752" hidden="1" ht="15" customHeight="1" s="36"/>
    <row r="753" hidden="1" ht="15" customHeight="1" s="36"/>
    <row r="754" hidden="1" ht="15" customHeight="1" s="36"/>
    <row r="755" hidden="1" ht="15" customHeight="1" s="36"/>
    <row r="756" hidden="1" ht="15" customHeight="1" s="36"/>
    <row r="757" hidden="1" ht="15" customHeight="1" s="36"/>
    <row r="758" hidden="1" ht="15" customHeight="1" s="36"/>
    <row r="759" hidden="1" ht="15" customHeight="1" s="36"/>
    <row r="760" hidden="1" ht="15" customHeight="1" s="36"/>
    <row r="761" hidden="1" ht="15" customHeight="1" s="36"/>
    <row r="762" hidden="1" ht="15" customHeight="1" s="36"/>
    <row r="763" hidden="1" ht="15" customHeight="1" s="36"/>
    <row r="764" hidden="1" ht="15" customHeight="1" s="36"/>
    <row r="765" hidden="1" ht="15" customHeight="1" s="36"/>
    <row r="766" hidden="1" ht="15" customHeight="1" s="36"/>
    <row r="767" hidden="1" ht="15" customHeight="1" s="36"/>
    <row r="768" hidden="1" ht="15" customHeight="1" s="36"/>
    <row r="769" hidden="1" ht="15" customHeight="1" s="36"/>
    <row r="770" hidden="1" ht="15" customHeight="1" s="36"/>
    <row r="771" hidden="1" ht="15" customHeight="1" s="36"/>
    <row r="772" hidden="1" ht="15" customHeight="1" s="36"/>
    <row r="773" hidden="1" ht="15" customHeight="1" s="36"/>
    <row r="774" hidden="1" ht="15" customHeight="1" s="36"/>
    <row r="775" hidden="1" ht="15" customHeight="1" s="36"/>
    <row r="776" hidden="1" ht="15" customHeight="1" s="36"/>
    <row r="777" hidden="1" ht="15" customHeight="1" s="36"/>
    <row r="778" hidden="1" ht="15" customHeight="1" s="36"/>
    <row r="779" hidden="1" ht="15" customHeight="1" s="36"/>
    <row r="780" hidden="1" ht="15" customHeight="1" s="36"/>
    <row r="781" hidden="1" ht="15" customHeight="1" s="36"/>
    <row r="782" hidden="1" ht="15" customHeight="1" s="36"/>
    <row r="783" hidden="1" ht="15" customHeight="1" s="36"/>
    <row r="784" hidden="1" ht="15" customHeight="1" s="36"/>
    <row r="785" hidden="1" ht="15" customHeight="1" s="36"/>
    <row r="786" hidden="1" ht="15" customHeight="1" s="36"/>
    <row r="787" hidden="1" ht="15" customHeight="1" s="36"/>
    <row r="788" hidden="1" ht="15" customHeight="1" s="36"/>
    <row r="789" hidden="1" ht="15" customHeight="1" s="36"/>
    <row r="790" hidden="1" ht="15" customHeight="1" s="36"/>
    <row r="791" hidden="1" ht="15" customHeight="1" s="36"/>
    <row r="792" hidden="1" ht="15" customHeight="1" s="36"/>
    <row r="793" hidden="1" ht="15" customHeight="1" s="36"/>
    <row r="794" hidden="1" ht="15" customHeight="1" s="36"/>
    <row r="795" hidden="1" ht="15" customHeight="1" s="36"/>
    <row r="796" hidden="1" ht="15" customHeight="1" s="36"/>
    <row r="797" hidden="1" ht="15" customHeight="1" s="36"/>
    <row r="798" hidden="1" ht="15" customHeight="1" s="36"/>
    <row r="799" hidden="1" ht="15" customHeight="1" s="36"/>
    <row r="800" hidden="1" ht="15" customHeight="1" s="36"/>
    <row r="801" hidden="1" ht="15" customHeight="1" s="36"/>
    <row r="802" hidden="1" ht="15" customHeight="1" s="36"/>
    <row r="803" hidden="1" ht="15" customHeight="1" s="36"/>
    <row r="804" hidden="1" ht="15" customHeight="1" s="36"/>
    <row r="805" hidden="1" ht="15" customHeight="1" s="36"/>
    <row r="806" hidden="1" ht="15" customHeight="1" s="36"/>
    <row r="807" hidden="1" ht="15" customHeight="1" s="36"/>
    <row r="808" hidden="1" ht="15" customHeight="1" s="36"/>
    <row r="809" hidden="1" ht="15" customHeight="1" s="36"/>
    <row r="810" hidden="1" ht="15" customHeight="1" s="36"/>
    <row r="811" hidden="1" ht="15" customHeight="1" s="36"/>
    <row r="812" hidden="1" ht="15" customHeight="1" s="36"/>
    <row r="813" hidden="1" ht="15" customHeight="1" s="36"/>
    <row r="814" hidden="1" ht="15" customHeight="1" s="36"/>
    <row r="815" hidden="1" ht="15" customHeight="1" s="36"/>
    <row r="816" hidden="1" ht="15" customHeight="1" s="36"/>
    <row r="817" hidden="1" ht="15" customHeight="1" s="36"/>
    <row r="818" hidden="1" ht="15" customHeight="1" s="36"/>
    <row r="819" hidden="1" ht="15" customHeight="1" s="36"/>
    <row r="820" hidden="1" ht="15" customHeight="1" s="36"/>
    <row r="821" hidden="1" ht="15" customHeight="1" s="36"/>
    <row r="822" hidden="1" ht="15" customHeight="1" s="36"/>
    <row r="823" hidden="1" ht="15" customHeight="1" s="36"/>
    <row r="824" hidden="1" ht="15" customHeight="1" s="36"/>
    <row r="825" hidden="1" ht="15" customHeight="1" s="36"/>
    <row r="826" hidden="1" ht="15" customHeight="1" s="36"/>
    <row r="827" hidden="1" ht="15" customHeight="1" s="36"/>
    <row r="828" hidden="1" ht="15" customHeight="1" s="36"/>
    <row r="829" hidden="1" ht="15" customHeight="1" s="36"/>
    <row r="830" hidden="1" ht="15" customHeight="1" s="36"/>
    <row r="831" hidden="1" ht="15" customHeight="1" s="36"/>
    <row r="832" hidden="1" ht="15" customHeight="1" s="36"/>
    <row r="833" hidden="1" ht="15" customHeight="1" s="36"/>
    <row r="834" hidden="1" ht="15" customHeight="1" s="36"/>
    <row r="835" hidden="1" ht="15" customHeight="1" s="36"/>
    <row r="836" hidden="1" ht="15" customHeight="1" s="36"/>
    <row r="837" hidden="1" ht="15" customHeight="1" s="36"/>
    <row r="838" hidden="1" ht="15" customHeight="1" s="36"/>
    <row r="839" hidden="1" ht="15" customHeight="1" s="36"/>
    <row r="840" hidden="1" ht="15" customHeight="1" s="36"/>
    <row r="841" hidden="1" ht="15" customHeight="1" s="36"/>
    <row r="842" hidden="1" ht="15" customHeight="1" s="36"/>
    <row r="843" hidden="1" ht="15" customHeight="1" s="36"/>
    <row r="844" hidden="1" ht="15" customHeight="1" s="36"/>
    <row r="845" hidden="1" ht="15" customHeight="1" s="36"/>
    <row r="846" hidden="1" ht="15" customHeight="1" s="36"/>
    <row r="847" hidden="1" ht="15" customHeight="1" s="36"/>
    <row r="848" hidden="1" ht="15" customHeight="1" s="36"/>
    <row r="849" hidden="1" ht="15" customHeight="1" s="36"/>
    <row r="850" hidden="1" ht="15" customHeight="1" s="36"/>
    <row r="851" hidden="1" ht="15" customHeight="1" s="36"/>
    <row r="852" hidden="1" ht="15" customHeight="1" s="36"/>
    <row r="853" hidden="1" ht="15" customHeight="1" s="36"/>
    <row r="854" hidden="1" ht="15" customHeight="1" s="36"/>
    <row r="855" hidden="1" ht="15" customHeight="1" s="36"/>
    <row r="856" hidden="1" ht="15" customHeight="1" s="36"/>
    <row r="857" hidden="1" ht="15" customHeight="1" s="36"/>
    <row r="858" hidden="1" ht="15" customHeight="1" s="36"/>
    <row r="859" hidden="1" ht="15" customHeight="1" s="36"/>
    <row r="860" hidden="1" ht="15" customHeight="1" s="36"/>
    <row r="861" hidden="1" ht="15" customHeight="1" s="36"/>
    <row r="862" hidden="1" ht="15" customHeight="1" s="36"/>
    <row r="863" hidden="1" ht="15" customHeight="1" s="36"/>
    <row r="864" hidden="1" ht="15" customHeight="1" s="36"/>
    <row r="865" hidden="1" ht="15" customHeight="1" s="36"/>
    <row r="866" hidden="1" ht="15" customHeight="1" s="36"/>
    <row r="867" hidden="1" ht="15" customHeight="1" s="36"/>
    <row r="868" hidden="1" ht="15" customHeight="1" s="36"/>
    <row r="869" hidden="1" ht="15" customHeight="1" s="36"/>
    <row r="870" hidden="1" ht="15" customHeight="1" s="36"/>
    <row r="871" hidden="1" ht="15" customHeight="1" s="36"/>
    <row r="872" hidden="1" ht="15" customHeight="1" s="36"/>
    <row r="873" hidden="1" ht="15" customHeight="1" s="36"/>
    <row r="874" hidden="1" ht="15" customHeight="1" s="36"/>
    <row r="875" hidden="1" ht="15" customHeight="1" s="36"/>
    <row r="876" hidden="1" ht="15" customHeight="1" s="36"/>
    <row r="877" hidden="1" ht="15" customHeight="1" s="36"/>
    <row r="878" hidden="1" ht="15" customHeight="1" s="36"/>
    <row r="879" hidden="1" ht="15" customHeight="1" s="36"/>
    <row r="880" hidden="1" ht="15" customHeight="1" s="36"/>
    <row r="881" hidden="1" ht="15" customHeight="1" s="36"/>
    <row r="882" hidden="1" ht="15" customHeight="1" s="36"/>
    <row r="883" hidden="1" ht="15" customHeight="1" s="36"/>
    <row r="884" hidden="1" ht="15" customHeight="1" s="36"/>
    <row r="885" hidden="1" ht="15" customHeight="1" s="36"/>
    <row r="886" hidden="1" ht="15" customHeight="1" s="36"/>
    <row r="887" hidden="1" ht="15" customHeight="1" s="36"/>
    <row r="888" hidden="1" ht="15" customHeight="1" s="36"/>
    <row r="889" hidden="1" ht="15" customHeight="1" s="36"/>
    <row r="890" hidden="1" ht="15" customHeight="1" s="36"/>
    <row r="891" hidden="1" ht="15" customHeight="1" s="36"/>
    <row r="892" hidden="1" ht="15" customHeight="1" s="36"/>
    <row r="893" hidden="1" ht="15" customHeight="1" s="36"/>
    <row r="894" hidden="1" ht="15" customHeight="1" s="36"/>
    <row r="895" hidden="1" ht="15" customHeight="1" s="36"/>
    <row r="896" hidden="1" ht="15" customHeight="1" s="36"/>
    <row r="897" hidden="1" ht="15" customHeight="1" s="36"/>
    <row r="898" hidden="1" ht="15" customHeight="1" s="36"/>
    <row r="899" hidden="1" ht="15" customHeight="1" s="36"/>
    <row r="900" hidden="1" ht="15" customHeight="1" s="36"/>
    <row r="901" hidden="1" ht="15" customHeight="1" s="36"/>
    <row r="902" hidden="1" ht="15" customHeight="1" s="36"/>
    <row r="903" hidden="1" ht="15" customHeight="1" s="36"/>
    <row r="904" hidden="1" ht="15" customHeight="1" s="36"/>
    <row r="905" hidden="1" ht="15" customHeight="1" s="36"/>
    <row r="906" hidden="1" ht="15" customHeight="1" s="36"/>
    <row r="907" hidden="1" ht="15" customHeight="1" s="36"/>
    <row r="908" hidden="1" ht="15" customHeight="1" s="36"/>
    <row r="909" hidden="1" ht="15" customHeight="1" s="36"/>
    <row r="910" hidden="1" ht="15" customHeight="1" s="36"/>
    <row r="911" hidden="1" ht="15" customHeight="1" s="36"/>
    <row r="912" hidden="1" ht="15" customHeight="1" s="36"/>
    <row r="913" hidden="1" ht="15" customHeight="1" s="36"/>
    <row r="914" hidden="1" ht="15" customHeight="1" s="36"/>
    <row r="915" hidden="1" ht="15" customHeight="1" s="36"/>
    <row r="916" hidden="1" ht="15" customHeight="1" s="36"/>
    <row r="917" hidden="1" ht="15" customHeight="1" s="36"/>
    <row r="918" hidden="1" ht="15" customHeight="1" s="36"/>
    <row r="919" hidden="1" ht="15" customHeight="1" s="36"/>
    <row r="920" hidden="1" ht="15" customHeight="1" s="36"/>
    <row r="921" hidden="1" ht="15" customHeight="1" s="36"/>
    <row r="922" hidden="1" ht="15" customHeight="1" s="36"/>
    <row r="923" hidden="1" ht="15" customHeight="1" s="36"/>
    <row r="924" hidden="1" ht="15" customHeight="1" s="36"/>
    <row r="925" hidden="1" ht="15" customHeight="1" s="36"/>
    <row r="926" hidden="1" ht="15" customHeight="1" s="36"/>
    <row r="927" hidden="1" ht="15" customHeight="1" s="36"/>
    <row r="928" hidden="1" ht="15" customHeight="1" s="36"/>
    <row r="929" hidden="1" ht="15" customHeight="1" s="36"/>
    <row r="930" hidden="1" ht="15" customHeight="1" s="36"/>
    <row r="931" hidden="1" ht="15" customHeight="1" s="36"/>
    <row r="932" hidden="1" ht="15" customHeight="1" s="36"/>
    <row r="933" hidden="1" ht="15" customHeight="1" s="36"/>
    <row r="934" hidden="1" ht="15" customHeight="1" s="36"/>
    <row r="935" hidden="1" ht="15" customHeight="1" s="36"/>
    <row r="936" hidden="1" ht="15" customHeight="1" s="36"/>
    <row r="937" hidden="1" ht="15" customHeight="1" s="36"/>
    <row r="938" hidden="1" ht="15" customHeight="1" s="36"/>
    <row r="939" hidden="1" ht="15" customHeight="1" s="36"/>
    <row r="940" hidden="1" ht="15" customHeight="1" s="36"/>
    <row r="941" hidden="1" ht="15" customHeight="1" s="36"/>
    <row r="942" hidden="1" ht="15" customHeight="1" s="36"/>
    <row r="943" hidden="1" ht="15" customHeight="1" s="36"/>
    <row r="944" hidden="1" ht="15" customHeight="1" s="36"/>
    <row r="945" hidden="1" ht="15" customHeight="1" s="36"/>
    <row r="946" hidden="1" ht="15" customHeight="1" s="36"/>
    <row r="947" hidden="1" ht="15" customHeight="1" s="36"/>
    <row r="948" hidden="1" ht="15" customHeight="1" s="36"/>
    <row r="949" hidden="1" ht="15" customHeight="1" s="36"/>
    <row r="950" hidden="1" ht="15" customHeight="1" s="36"/>
    <row r="951" hidden="1" ht="15" customHeight="1" s="36"/>
    <row r="952" hidden="1" ht="15" customHeight="1" s="36"/>
    <row r="953" hidden="1" ht="15" customHeight="1" s="36"/>
    <row r="954" hidden="1" ht="15" customHeight="1" s="36"/>
    <row r="955" hidden="1" ht="15" customHeight="1" s="36"/>
    <row r="956" hidden="1" ht="15" customHeight="1" s="36"/>
    <row r="957" hidden="1" ht="15" customHeight="1" s="36"/>
    <row r="958" hidden="1" ht="15" customHeight="1" s="36"/>
    <row r="959" hidden="1" ht="15" customHeight="1" s="36"/>
    <row r="960" hidden="1" ht="15" customHeight="1" s="36"/>
    <row r="961" hidden="1" ht="15" customHeight="1" s="36"/>
    <row r="962" hidden="1" ht="15" customHeight="1" s="36"/>
    <row r="963" hidden="1" ht="15" customHeight="1" s="36"/>
    <row r="964" hidden="1" ht="15" customHeight="1" s="36"/>
    <row r="965" hidden="1" ht="15" customHeight="1" s="36"/>
    <row r="966" hidden="1" ht="15" customHeight="1" s="36"/>
    <row r="967" hidden="1" ht="15" customHeight="1" s="36"/>
    <row r="968" hidden="1" ht="15" customHeight="1" s="36"/>
    <row r="969" hidden="1" ht="15" customHeight="1" s="36"/>
    <row r="970" hidden="1" ht="15" customHeight="1" s="36"/>
    <row r="971" hidden="1" ht="15" customHeight="1" s="36"/>
    <row r="972" hidden="1" ht="15" customHeight="1" s="36"/>
    <row r="973" hidden="1" ht="15" customHeight="1" s="36"/>
    <row r="974" hidden="1" ht="15" customHeight="1" s="36"/>
    <row r="975" hidden="1" ht="15" customHeight="1" s="36"/>
    <row r="976" hidden="1" ht="15" customHeight="1" s="36"/>
    <row r="977" hidden="1" ht="15" customHeight="1" s="36"/>
    <row r="978" hidden="1" ht="15" customHeight="1" s="36"/>
    <row r="979" hidden="1" ht="15" customHeight="1" s="36"/>
    <row r="980" hidden="1" ht="15" customHeight="1" s="36"/>
    <row r="981" hidden="1" ht="15" customHeight="1" s="36"/>
    <row r="982" hidden="1" ht="15" customHeight="1" s="36"/>
    <row r="983" hidden="1" ht="15" customHeight="1" s="36"/>
    <row r="984" hidden="1" ht="15" customHeight="1" s="36"/>
    <row r="985" hidden="1" ht="15" customHeight="1" s="36"/>
    <row r="986" hidden="1" ht="15" customHeight="1" s="36"/>
    <row r="987" hidden="1" ht="15" customHeight="1" s="36"/>
    <row r="988" hidden="1" ht="15" customHeight="1" s="36"/>
    <row r="989" hidden="1" ht="15" customHeight="1" s="36"/>
    <row r="990" hidden="1" ht="15" customHeight="1" s="36"/>
    <row r="991" hidden="1" ht="15" customHeight="1" s="36"/>
    <row r="992" hidden="1" ht="15" customHeight="1" s="36"/>
    <row r="993" hidden="1" ht="15" customHeight="1" s="36"/>
    <row r="994" hidden="1" ht="15" customHeight="1" s="36"/>
    <row r="995" hidden="1" ht="15" customHeight="1" s="36"/>
    <row r="996" hidden="1" ht="15" customHeight="1" s="36"/>
    <row r="997" hidden="1" ht="15" customHeight="1" s="36"/>
    <row r="998" hidden="1" ht="15" customHeight="1" s="36"/>
    <row r="999" hidden="1" ht="15" customHeight="1" s="36"/>
    <row r="1000" hidden="1" ht="15" customHeight="1" s="36"/>
    <row r="1001" hidden="1" ht="15" customHeight="1" s="36"/>
    <row r="1002" hidden="1" ht="15" customHeight="1" s="36"/>
    <row r="1003" hidden="1" ht="15" customHeight="1" s="36"/>
    <row r="1004" hidden="1" ht="15" customHeight="1" s="36"/>
    <row r="1005" hidden="1" ht="15" customHeight="1" s="36"/>
    <row r="1006" hidden="1" ht="15" customHeight="1" s="36"/>
    <row r="1007" hidden="1" ht="15" customHeight="1" s="36"/>
    <row r="1008" hidden="1" ht="15" customHeight="1" s="36"/>
    <row r="1009" hidden="1" ht="15" customHeight="1" s="36"/>
    <row r="1010" hidden="1" ht="15" customHeight="1" s="36"/>
    <row r="1011" hidden="1" ht="15" customHeight="1" s="36"/>
    <row r="1012" hidden="1" ht="15" customHeight="1" s="36"/>
    <row r="1013" hidden="1" ht="15" customHeight="1" s="36"/>
    <row r="1014" hidden="1" ht="15" customHeight="1" s="36"/>
    <row r="1015" hidden="1" ht="15" customHeight="1" s="36"/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8833HbQz3cg+s3GDa/OQAA==" formatRows="1" sort="1" spinCount="100000" hashValue="WKtVx9E9FZ10tdy+KHBWtJZUsGaZ4A6VYVeI4l50++rYK1UZ3WyT1oRTUdtdQ7QPE8YZK13E2oFjNAJj+M+pLg=="/>
  <mergeCells count="25">
    <mergeCell ref="C33:D33"/>
    <mergeCell ref="E33:F33"/>
    <mergeCell ref="B1:J1"/>
    <mergeCell ref="B81:J82"/>
    <mergeCell ref="G57:H57"/>
    <mergeCell ref="C84:D84"/>
    <mergeCell ref="B27:J28"/>
    <mergeCell ref="E84:F84"/>
    <mergeCell ref="B78:H79"/>
    <mergeCell ref="C9:D9"/>
    <mergeCell ref="E9:F9"/>
    <mergeCell ref="G33:H33"/>
    <mergeCell ref="E57:F57"/>
    <mergeCell ref="B54:H55"/>
    <mergeCell ref="B3:J3"/>
    <mergeCell ref="B30:H31"/>
    <mergeCell ref="B103:J104"/>
    <mergeCell ref="B6:J7"/>
    <mergeCell ref="B51:H52"/>
    <mergeCell ref="C57:D57"/>
    <mergeCell ref="G84:H84"/>
    <mergeCell ref="I84:J84"/>
    <mergeCell ref="G9:H9"/>
    <mergeCell ref="I9:J9"/>
    <mergeCell ref="B2:J2"/>
  </mergeCells>
  <pageMargins left="0.75" right="0.75" top="1" bottom="1" header="0.5" footer="0.5"/>
  <pageSetup orientation="portrait" paperSize="9"/>
  <headerFooter>
    <oddHeader>&amp;L&amp;C&amp;R</oddHeader>
    <oddFooter>&amp;L&amp;C&amp;R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Andrea Bernardo</dc:creator>
  <dc:title xmlns:dc="http://purl.org/dc/elements/1.1/">Calcolatore Pesi Teorici dei Metalli</dc:title>
  <dc:description xmlns:dc="http://purl.org/dc/elements/1.1/">Strumento di calcolo pesi teorici per barre, lamiere, piastre, dischi, anelli, tubi e profili. Autore: Andrea Bernardo — «Il Bigino dell'Acciaio»</dc:description>
  <dcterms:created xmlns:dcterms="http://purl.org/dc/terms/" xmlns:xsi="http://www.w3.org/2001/XMLSchema-instance" xsi:type="dcterms:W3CDTF">2026-07-23T00:00:00Z</dcterms:created>
  <dcterms:modified xmlns:dcterms="http://purl.org/dc/terms/" xmlns:xsi="http://www.w3.org/2001/XMLSchema-instance" xsi:type="dcterms:W3CDTF">2026-08-10T06:29:59Z</dcterms:modified>
  <cp:lastModifiedBy>Utente</cp:lastModifiedBy>
</cp:coreProperties>
</file>